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849D" lockStructure="1"/>
  <bookViews>
    <workbookView xWindow="10515" yWindow="1140" windowWidth="8775" windowHeight="4995" tabRatio="461" firstSheet="1" activeTab="1"/>
  </bookViews>
  <sheets>
    <sheet name="使い方" sheetId="5" r:id="rId1"/>
    <sheet name="充填時間算出ツール" sheetId="1" r:id="rId2"/>
    <sheet name="データ" sheetId="4" state="hidden" r:id="rId3"/>
    <sheet name="Sheet1" sheetId="6" state="hidden" r:id="rId4"/>
  </sheets>
  <definedNames>
    <definedName name="_xlnm._FilterDatabase" localSheetId="1" hidden="1">充填時間算出ツール!$D$8:$E$8</definedName>
    <definedName name="_xlnm.Print_Area" localSheetId="0">使い方!$A$1:$J$60</definedName>
    <definedName name="_xlnm.Print_Area" localSheetId="1">充填時間算出ツール!$A$1:$Q$35</definedName>
    <definedName name="装置名">データ!$B$5:$B$70</definedName>
  </definedNames>
  <calcPr calcId="145621"/>
  <customWorkbookViews>
    <customWorkbookView name="  - 個人用ビュー" guid="{4FD7CE4E-9FCB-408E-A5C9-1746DB46C480}" mergeInterval="0" personalView="1" maximized="1" windowWidth="1276" windowHeight="852" tabRatio="461" activeSheetId="1"/>
  </customWorkbookViews>
</workbook>
</file>

<file path=xl/calcChain.xml><?xml version="1.0" encoding="utf-8"?>
<calcChain xmlns="http://schemas.openxmlformats.org/spreadsheetml/2006/main">
  <c r="E27" i="1" l="1"/>
  <c r="E28" i="1" s="1"/>
  <c r="D31" i="1" l="1"/>
  <c r="I4" i="1" s="1"/>
  <c r="E31" i="1"/>
  <c r="J4" i="1" s="1"/>
  <c r="N13" i="1"/>
  <c r="D18" i="1" l="1"/>
  <c r="I33" i="1" s="1"/>
  <c r="E18" i="1"/>
  <c r="I35" i="1" s="1"/>
  <c r="D19" i="1"/>
  <c r="J32" i="1" s="1"/>
  <c r="E19" i="1"/>
  <c r="J34" i="1" s="1"/>
  <c r="N15" i="1"/>
  <c r="D32" i="1"/>
  <c r="K34" i="1"/>
  <c r="K32" i="1"/>
  <c r="J12" i="1"/>
  <c r="L12" i="1" s="1"/>
  <c r="P12" i="1" s="1"/>
  <c r="I12" i="1"/>
  <c r="E32" i="1"/>
  <c r="H34" i="1"/>
  <c r="H32" i="1"/>
  <c r="G48" i="4"/>
  <c r="H48" i="4"/>
  <c r="E48" i="4"/>
  <c r="G39" i="4"/>
  <c r="H39" i="4"/>
  <c r="E39" i="4"/>
  <c r="G30" i="4"/>
  <c r="H30" i="4"/>
  <c r="E30" i="4"/>
  <c r="G21" i="4"/>
  <c r="H21" i="4"/>
  <c r="E21" i="4"/>
  <c r="G11" i="4"/>
  <c r="H11" i="4"/>
  <c r="G9" i="4"/>
  <c r="H9" i="4"/>
  <c r="E11" i="4"/>
  <c r="E9" i="4"/>
  <c r="G6" i="4"/>
  <c r="H6" i="4"/>
  <c r="E6" i="4"/>
  <c r="G49" i="4"/>
  <c r="H49" i="4"/>
  <c r="E49" i="4"/>
  <c r="G40" i="4"/>
  <c r="H40" i="4"/>
  <c r="E40" i="4"/>
  <c r="G31" i="4"/>
  <c r="H31" i="4"/>
  <c r="E31" i="4"/>
  <c r="G22" i="4"/>
  <c r="H22" i="4"/>
  <c r="E22" i="4"/>
  <c r="H12" i="4"/>
  <c r="G12" i="4"/>
  <c r="H8" i="4"/>
  <c r="G8" i="4"/>
  <c r="E8" i="4"/>
  <c r="H5" i="4"/>
  <c r="H7" i="4"/>
  <c r="H10" i="4"/>
  <c r="G5" i="4"/>
  <c r="G7" i="4"/>
  <c r="G10" i="4"/>
  <c r="E5" i="4"/>
  <c r="E7" i="4"/>
  <c r="E10" i="4"/>
  <c r="H69" i="4"/>
  <c r="G69" i="4"/>
  <c r="E69" i="4"/>
  <c r="H68" i="4"/>
  <c r="G68" i="4"/>
  <c r="E68" i="4"/>
  <c r="H67" i="4"/>
  <c r="G67" i="4"/>
  <c r="E67" i="4"/>
  <c r="H66" i="4"/>
  <c r="G66" i="4"/>
  <c r="E66" i="4"/>
  <c r="H65" i="4"/>
  <c r="G65" i="4"/>
  <c r="E65" i="4"/>
  <c r="H64" i="4"/>
  <c r="G64" i="4"/>
  <c r="E64" i="4"/>
  <c r="H63" i="4"/>
  <c r="G63" i="4"/>
  <c r="E63" i="4"/>
  <c r="H62" i="4"/>
  <c r="G62" i="4"/>
  <c r="E62" i="4"/>
  <c r="H61" i="4"/>
  <c r="G61" i="4"/>
  <c r="E61" i="4"/>
  <c r="H60" i="4"/>
  <c r="G60" i="4"/>
  <c r="E60" i="4"/>
  <c r="H59" i="4"/>
  <c r="G59" i="4"/>
  <c r="E59" i="4"/>
  <c r="H58" i="4"/>
  <c r="G58" i="4"/>
  <c r="E58" i="4"/>
  <c r="H57" i="4"/>
  <c r="G57" i="4"/>
  <c r="E57" i="4"/>
  <c r="H56" i="4"/>
  <c r="G56" i="4"/>
  <c r="E56" i="4"/>
  <c r="H55" i="4"/>
  <c r="G55" i="4"/>
  <c r="E55" i="4"/>
  <c r="H54" i="4"/>
  <c r="G54" i="4"/>
  <c r="E54" i="4"/>
  <c r="H53" i="4"/>
  <c r="G53" i="4"/>
  <c r="E53" i="4"/>
  <c r="H52" i="4"/>
  <c r="G52" i="4"/>
  <c r="E52" i="4"/>
  <c r="H51" i="4"/>
  <c r="G51" i="4"/>
  <c r="E51" i="4"/>
  <c r="H50" i="4"/>
  <c r="G50" i="4"/>
  <c r="E50" i="4"/>
  <c r="H47" i="4"/>
  <c r="G47" i="4"/>
  <c r="E47" i="4"/>
  <c r="H46" i="4"/>
  <c r="G46" i="4"/>
  <c r="E46" i="4"/>
  <c r="H45" i="4"/>
  <c r="G45" i="4"/>
  <c r="E45" i="4"/>
  <c r="H44" i="4"/>
  <c r="G44" i="4"/>
  <c r="E44" i="4"/>
  <c r="H43" i="4"/>
  <c r="G43" i="4"/>
  <c r="E43" i="4"/>
  <c r="H42" i="4"/>
  <c r="G42" i="4"/>
  <c r="E42" i="4"/>
  <c r="H41" i="4"/>
  <c r="G41" i="4"/>
  <c r="E41" i="4"/>
  <c r="H38" i="4"/>
  <c r="G38" i="4"/>
  <c r="E38" i="4"/>
  <c r="H37" i="4"/>
  <c r="G37" i="4"/>
  <c r="E37" i="4"/>
  <c r="H36" i="4"/>
  <c r="G36" i="4"/>
  <c r="E36" i="4"/>
  <c r="H35" i="4"/>
  <c r="G35" i="4"/>
  <c r="E35" i="4"/>
  <c r="H34" i="4"/>
  <c r="G34" i="4"/>
  <c r="E34" i="4"/>
  <c r="H33" i="4"/>
  <c r="G33" i="4"/>
  <c r="E33" i="4"/>
  <c r="H32" i="4"/>
  <c r="G32" i="4"/>
  <c r="E32" i="4"/>
  <c r="H29" i="4"/>
  <c r="G29" i="4"/>
  <c r="E29" i="4"/>
  <c r="H28" i="4"/>
  <c r="G28" i="4"/>
  <c r="E28" i="4"/>
  <c r="H27" i="4"/>
  <c r="G27" i="4"/>
  <c r="E27" i="4"/>
  <c r="H26" i="4"/>
  <c r="G26" i="4"/>
  <c r="E26" i="4"/>
  <c r="H25" i="4"/>
  <c r="G25" i="4"/>
  <c r="E25" i="4"/>
  <c r="H24" i="4"/>
  <c r="G24" i="4"/>
  <c r="E24" i="4"/>
  <c r="H23" i="4"/>
  <c r="G23" i="4"/>
  <c r="E23" i="4"/>
  <c r="H20" i="4"/>
  <c r="G20" i="4"/>
  <c r="E20" i="4"/>
  <c r="H19" i="4"/>
  <c r="G19" i="4"/>
  <c r="E19" i="4"/>
  <c r="H18" i="4"/>
  <c r="G18" i="4"/>
  <c r="E18" i="4"/>
  <c r="H17" i="4"/>
  <c r="G17" i="4"/>
  <c r="E17" i="4"/>
  <c r="H16" i="4"/>
  <c r="G16" i="4"/>
  <c r="E16" i="4"/>
  <c r="H15" i="4"/>
  <c r="G15" i="4"/>
  <c r="E15" i="4"/>
  <c r="H14" i="4"/>
  <c r="G14" i="4"/>
  <c r="E14" i="4"/>
  <c r="H13" i="4"/>
  <c r="G13" i="4"/>
  <c r="E13" i="4"/>
  <c r="H70" i="4"/>
  <c r="G70" i="4"/>
  <c r="E70" i="4"/>
  <c r="K12" i="1"/>
  <c r="N12" i="1" s="1"/>
  <c r="P15" i="1"/>
  <c r="P13" i="1"/>
  <c r="O32" i="1" l="1"/>
  <c r="O28" i="1"/>
  <c r="N28" i="1" s="1"/>
  <c r="O29" i="1" s="1"/>
  <c r="O34" i="1" s="1"/>
  <c r="J5" i="1" s="1"/>
  <c r="N14" i="1"/>
  <c r="O13" i="1" s="1"/>
  <c r="P14" i="1"/>
  <c r="Q13" i="1" s="1"/>
  <c r="O30" i="1"/>
  <c r="O33" i="1" l="1"/>
  <c r="I5" i="1" s="1"/>
  <c r="J6" i="1"/>
  <c r="J7" i="1"/>
  <c r="I8" i="1" l="1"/>
  <c r="J13" i="1"/>
  <c r="J15" i="1"/>
  <c r="I7" i="1"/>
  <c r="I6" i="1"/>
  <c r="J14" i="1" l="1"/>
  <c r="L13" i="1" s="1"/>
  <c r="I13" i="1"/>
  <c r="I15" i="1"/>
  <c r="I14" i="1" l="1"/>
  <c r="K13" i="1" s="1"/>
</calcChain>
</file>

<file path=xl/comments1.xml><?xml version="1.0" encoding="utf-8"?>
<comments xmlns="http://schemas.openxmlformats.org/spreadsheetml/2006/main">
  <authors>
    <author>井出</author>
  </authors>
  <commentList>
    <comment ref="H7" authorId="0">
      <text>
        <r>
          <rPr>
            <sz val="9"/>
            <color indexed="81"/>
            <rFont val="ＭＳ Ｐゴシック"/>
            <family val="3"/>
            <charset val="128"/>
          </rPr>
          <t xml:space="preserve">
</t>
        </r>
        <r>
          <rPr>
            <sz val="12"/>
            <color indexed="81"/>
            <rFont val="ＭＳ Ｐゴシック"/>
            <family val="3"/>
            <charset val="128"/>
          </rPr>
          <t xml:space="preserve">速度バルブ全開時の実鋳造射出速度
</t>
        </r>
      </text>
    </comment>
    <comment ref="N26" authorId="0">
      <text>
        <r>
          <rPr>
            <sz val="9"/>
            <color indexed="81"/>
            <rFont val="ＭＳ Ｐゴシック"/>
            <family val="3"/>
            <charset val="128"/>
          </rPr>
          <t xml:space="preserve">
</t>
        </r>
        <r>
          <rPr>
            <sz val="14"/>
            <color indexed="81"/>
            <rFont val="ＭＳ Ｐゴシック"/>
            <family val="3"/>
            <charset val="128"/>
          </rPr>
          <t>溶湯比重×0.098×1000÷｛（ゲート断面積）^2×2×重力加速度×（ゲート流出係数）^2｝×Q^2</t>
        </r>
      </text>
    </comment>
    <comment ref="K31" authorId="0">
      <text>
        <r>
          <rPr>
            <sz val="9"/>
            <color indexed="81"/>
            <rFont val="ＭＳ Ｐゴシック"/>
            <family val="3"/>
            <charset val="128"/>
          </rPr>
          <t xml:space="preserve">
</t>
        </r>
        <r>
          <rPr>
            <sz val="16"/>
            <color indexed="81"/>
            <rFont val="ＭＳ Ｐゴシック"/>
            <family val="3"/>
            <charset val="128"/>
          </rPr>
          <t>チップ断面積÷ゲート断面積</t>
        </r>
      </text>
    </comment>
  </commentList>
</comments>
</file>

<file path=xl/sharedStrings.xml><?xml version="1.0" encoding="utf-8"?>
<sst xmlns="http://schemas.openxmlformats.org/spreadsheetml/2006/main" count="288" uniqueCount="217">
  <si>
    <t>射出シリンダ径</t>
    <rPh sb="0" eb="2">
      <t>シャシュツ</t>
    </rPh>
    <rPh sb="6" eb="7">
      <t>ケイ</t>
    </rPh>
    <phoneticPr fontId="3"/>
  </si>
  <si>
    <t>ＡＣＣ圧力</t>
    <rPh sb="3" eb="5">
      <t>アツリョク</t>
    </rPh>
    <phoneticPr fontId="3"/>
  </si>
  <si>
    <t>射出仕様一覧表</t>
    <rPh sb="0" eb="2">
      <t>シャシュツ</t>
    </rPh>
    <rPh sb="2" eb="4">
      <t>シヨウ</t>
    </rPh>
    <rPh sb="4" eb="7">
      <t>イチランヒョウ</t>
    </rPh>
    <phoneticPr fontId="3"/>
  </si>
  <si>
    <t>増圧シリンダ径</t>
    <rPh sb="0" eb="2">
      <t>ゾウアツ</t>
    </rPh>
    <rPh sb="6" eb="7">
      <t>ケイ</t>
    </rPh>
    <phoneticPr fontId="3"/>
  </si>
  <si>
    <t>増圧比</t>
    <rPh sb="0" eb="3">
      <t>ゾウアツヒ</t>
    </rPh>
    <phoneticPr fontId="3"/>
  </si>
  <si>
    <t>最大射出力</t>
    <rPh sb="0" eb="2">
      <t>サイダイ</t>
    </rPh>
    <rPh sb="2" eb="4">
      <t>シャシュツ</t>
    </rPh>
    <rPh sb="4" eb="5">
      <t>リョク</t>
    </rPh>
    <phoneticPr fontId="3"/>
  </si>
  <si>
    <t>最大充填力</t>
    <rPh sb="0" eb="2">
      <t>サイダイ</t>
    </rPh>
    <rPh sb="2" eb="4">
      <t>ジュウテン</t>
    </rPh>
    <rPh sb="4" eb="5">
      <t>リョク</t>
    </rPh>
    <phoneticPr fontId="3"/>
  </si>
  <si>
    <t>（ｍｍ）</t>
    <phoneticPr fontId="3"/>
  </si>
  <si>
    <t>（ＭＰａ）</t>
    <phoneticPr fontId="3"/>
  </si>
  <si>
    <t>（ｋＮ）</t>
    <phoneticPr fontId="3"/>
  </si>
  <si>
    <t>スリーブ径</t>
    <rPh sb="4" eb="5">
      <t>ケイ</t>
    </rPh>
    <phoneticPr fontId="3"/>
  </si>
  <si>
    <t>45～60</t>
    <phoneticPr fontId="3"/>
  </si>
  <si>
    <t>50～70</t>
    <phoneticPr fontId="3"/>
  </si>
  <si>
    <t>60～80</t>
    <phoneticPr fontId="3"/>
  </si>
  <si>
    <t>70～90</t>
    <phoneticPr fontId="3"/>
  </si>
  <si>
    <t>80～100</t>
    <phoneticPr fontId="3"/>
  </si>
  <si>
    <t>75～95</t>
    <phoneticPr fontId="3"/>
  </si>
  <si>
    <t>90～115</t>
    <phoneticPr fontId="3"/>
  </si>
  <si>
    <t>100～130</t>
    <phoneticPr fontId="3"/>
  </si>
  <si>
    <t>115～145</t>
    <phoneticPr fontId="3"/>
  </si>
  <si>
    <t>130～170</t>
    <phoneticPr fontId="3"/>
  </si>
  <si>
    <t>130～170</t>
    <phoneticPr fontId="3"/>
  </si>
  <si>
    <t>Ｐ．ＡＣＣ内径</t>
    <rPh sb="5" eb="7">
      <t>ナイケイ</t>
    </rPh>
    <phoneticPr fontId="3"/>
  </si>
  <si>
    <t>ＤＣ１３５Ｈ</t>
    <phoneticPr fontId="3"/>
  </si>
  <si>
    <t>ＤＥＣ１５０ＭＴ</t>
    <phoneticPr fontId="3"/>
  </si>
  <si>
    <t>ＤＣ２５０，３５０Ｊ</t>
    <phoneticPr fontId="3"/>
  </si>
  <si>
    <t>ＤＣ５００～８００ＣＬ</t>
    <phoneticPr fontId="3"/>
  </si>
  <si>
    <t>ＤＣ１０００Ｃ以上</t>
    <rPh sb="7" eb="9">
      <t>イジョウ</t>
    </rPh>
    <phoneticPr fontId="3"/>
  </si>
  <si>
    <t>内径（ｍｍ）</t>
    <rPh sb="0" eb="2">
      <t>ナイケイ</t>
    </rPh>
    <phoneticPr fontId="3"/>
  </si>
  <si>
    <t>ゲート断面積</t>
    <rPh sb="3" eb="6">
      <t>ダンメンセキ</t>
    </rPh>
    <phoneticPr fontId="3"/>
  </si>
  <si>
    <t>溶湯比重</t>
    <rPh sb="0" eb="2">
      <t>ヨウトウ</t>
    </rPh>
    <rPh sb="2" eb="4">
      <t>ヒジュウ</t>
    </rPh>
    <phoneticPr fontId="3"/>
  </si>
  <si>
    <t>ゲート流出係数</t>
    <rPh sb="3" eb="5">
      <t>リュウシュツ</t>
    </rPh>
    <rPh sb="5" eb="7">
      <t>ケイスウ</t>
    </rPh>
    <phoneticPr fontId="3"/>
  </si>
  <si>
    <t>機械の仕様</t>
    <rPh sb="0" eb="2">
      <t>キカイ</t>
    </rPh>
    <rPh sb="3" eb="5">
      <t>シヨウ</t>
    </rPh>
    <phoneticPr fontId="3"/>
  </si>
  <si>
    <r>
      <t>ダイライン傾きa</t>
    </r>
    <r>
      <rPr>
        <vertAlign val="superscript"/>
        <sz val="11"/>
        <rFont val="ＭＳ Ｐゴシック"/>
        <family val="3"/>
        <charset val="128"/>
      </rPr>
      <t>1</t>
    </r>
    <rPh sb="5" eb="6">
      <t>カタム</t>
    </rPh>
    <phoneticPr fontId="3"/>
  </si>
  <si>
    <r>
      <t>ピンク傾きa</t>
    </r>
    <r>
      <rPr>
        <vertAlign val="superscript"/>
        <sz val="11"/>
        <rFont val="ＭＳ Ｐゴシック"/>
        <family val="3"/>
        <charset val="128"/>
      </rPr>
      <t>2</t>
    </r>
    <rPh sb="3" eb="4">
      <t>カタム</t>
    </rPh>
    <phoneticPr fontId="3"/>
  </si>
  <si>
    <r>
      <t>ブルー傾きa</t>
    </r>
    <r>
      <rPr>
        <vertAlign val="superscript"/>
        <sz val="11"/>
        <rFont val="ＭＳ Ｐゴシック"/>
        <family val="3"/>
        <charset val="128"/>
      </rPr>
      <t>3</t>
    </r>
    <rPh sb="3" eb="4">
      <t>カタム</t>
    </rPh>
    <phoneticPr fontId="3"/>
  </si>
  <si>
    <r>
      <t>ピンクとの交点(Q</t>
    </r>
    <r>
      <rPr>
        <vertAlign val="superscript"/>
        <sz val="11"/>
        <rFont val="ＭＳ Ｐゴシック"/>
        <family val="3"/>
        <charset val="128"/>
      </rPr>
      <t>2</t>
    </r>
    <r>
      <rPr>
        <sz val="11"/>
        <rFont val="ＭＳ Ｐゴシック"/>
        <family val="3"/>
        <charset val="128"/>
      </rPr>
      <t>)</t>
    </r>
    <rPh sb="5" eb="7">
      <t>コウテン</t>
    </rPh>
    <phoneticPr fontId="3"/>
  </si>
  <si>
    <r>
      <t>ブルーとの交点(Q</t>
    </r>
    <r>
      <rPr>
        <vertAlign val="superscript"/>
        <sz val="11"/>
        <rFont val="ＭＳ Ｐゴシック"/>
        <family val="3"/>
        <charset val="128"/>
      </rPr>
      <t>2</t>
    </r>
    <r>
      <rPr>
        <sz val="11"/>
        <rFont val="ＭＳ Ｐゴシック"/>
        <family val="3"/>
        <charset val="128"/>
      </rPr>
      <t>)</t>
    </r>
    <rPh sb="5" eb="7">
      <t>コウテン</t>
    </rPh>
    <phoneticPr fontId="3"/>
  </si>
  <si>
    <t>…手入力</t>
    <rPh sb="1" eb="2">
      <t>テ</t>
    </rPh>
    <rPh sb="2" eb="4">
      <t>ニュウリョク</t>
    </rPh>
    <phoneticPr fontId="3"/>
  </si>
  <si>
    <r>
      <t xml:space="preserve">Pスリーブ内径
</t>
    </r>
    <r>
      <rPr>
        <sz val="9"/>
        <rFont val="ＭＳ ゴシック"/>
        <family val="3"/>
        <charset val="128"/>
      </rPr>
      <t>（チップ径）</t>
    </r>
    <rPh sb="5" eb="7">
      <t>ナイケイ</t>
    </rPh>
    <rPh sb="12" eb="13">
      <t>ケイ</t>
    </rPh>
    <phoneticPr fontId="3"/>
  </si>
  <si>
    <t>m/s</t>
    <phoneticPr fontId="3"/>
  </si>
  <si>
    <t>㎜</t>
    <phoneticPr fontId="3"/>
  </si>
  <si>
    <t>MPa</t>
    <phoneticPr fontId="3"/>
  </si>
  <si>
    <t>充填圧力(MPa)</t>
    <rPh sb="0" eb="2">
      <t>ジュウテン</t>
    </rPh>
    <rPh sb="2" eb="4">
      <t>アツリョク</t>
    </rPh>
    <phoneticPr fontId="3"/>
  </si>
  <si>
    <t>ダイラインP</t>
    <phoneticPr fontId="3"/>
  </si>
  <si>
    <r>
      <t>射出</t>
    </r>
    <r>
      <rPr>
        <sz val="9"/>
        <rFont val="ＭＳ ゴシック"/>
        <family val="3"/>
        <charset val="128"/>
      </rPr>
      <t>（最大空打）</t>
    </r>
    <r>
      <rPr>
        <sz val="11"/>
        <rFont val="ＭＳ ゴシック"/>
        <family val="3"/>
        <charset val="128"/>
      </rPr>
      <t>速度</t>
    </r>
    <rPh sb="0" eb="2">
      <t>シャシュツ</t>
    </rPh>
    <rPh sb="3" eb="5">
      <t>サイダイ</t>
    </rPh>
    <rPh sb="5" eb="6">
      <t>ソラ</t>
    </rPh>
    <rPh sb="6" eb="7">
      <t>ウ</t>
    </rPh>
    <rPh sb="8" eb="10">
      <t>ソクド</t>
    </rPh>
    <phoneticPr fontId="3"/>
  </si>
  <si>
    <r>
      <t>マシンライン</t>
    </r>
    <r>
      <rPr>
        <sz val="11"/>
        <rFont val="ＭＳ ゴシック"/>
        <family val="3"/>
        <charset val="128"/>
      </rPr>
      <t xml:space="preserve">
溶湯圧力P</t>
    </r>
    <rPh sb="7" eb="9">
      <t>ヨウトウ</t>
    </rPh>
    <rPh sb="9" eb="11">
      <t>アツリョク</t>
    </rPh>
    <phoneticPr fontId="3"/>
  </si>
  <si>
    <r>
      <t>溶湯</t>
    </r>
    <r>
      <rPr>
        <sz val="9"/>
        <rFont val="ＭＳ ゴシック"/>
        <family val="3"/>
        <charset val="128"/>
      </rPr>
      <t>（充填）</t>
    </r>
    <r>
      <rPr>
        <sz val="11"/>
        <rFont val="ＭＳ ゴシック"/>
        <family val="3"/>
        <charset val="128"/>
      </rPr>
      <t>圧力P</t>
    </r>
    <rPh sb="0" eb="2">
      <t>ヨウトウ</t>
    </rPh>
    <rPh sb="3" eb="5">
      <t>ジュウテン</t>
    </rPh>
    <rPh sb="6" eb="8">
      <t>アツリョク</t>
    </rPh>
    <phoneticPr fontId="3"/>
  </si>
  <si>
    <r>
      <t>射出率Q</t>
    </r>
    <r>
      <rPr>
        <vertAlign val="superscript"/>
        <sz val="11"/>
        <rFont val="ＭＳ ゴシック"/>
        <family val="3"/>
        <charset val="128"/>
      </rPr>
      <t>2</t>
    </r>
    <rPh sb="0" eb="2">
      <t>シャシュツ</t>
    </rPh>
    <rPh sb="2" eb="3">
      <t>リツ</t>
    </rPh>
    <phoneticPr fontId="3"/>
  </si>
  <si>
    <t>&lt;計算結果&gt;</t>
    <rPh sb="1" eb="3">
      <t>ケイサン</t>
    </rPh>
    <rPh sb="3" eb="5">
      <t>ケッカ</t>
    </rPh>
    <phoneticPr fontId="3"/>
  </si>
  <si>
    <r>
      <t>ダイラインQ</t>
    </r>
    <r>
      <rPr>
        <vertAlign val="superscript"/>
        <sz val="11"/>
        <rFont val="ＭＳ Ｐゴシック"/>
        <family val="3"/>
        <charset val="128"/>
      </rPr>
      <t>2</t>
    </r>
    <phoneticPr fontId="3"/>
  </si>
  <si>
    <t>㎠</t>
    <phoneticPr fontId="3"/>
  </si>
  <si>
    <t>Pスリーブ内径(㎜)</t>
    <rPh sb="5" eb="6">
      <t>ウチ</t>
    </rPh>
    <rPh sb="6" eb="7">
      <t>ケイ</t>
    </rPh>
    <phoneticPr fontId="3"/>
  </si>
  <si>
    <r>
      <t>(ℓ/sec)</t>
    </r>
    <r>
      <rPr>
        <vertAlign val="superscript"/>
        <sz val="11"/>
        <rFont val="ＭＳ ゴシック"/>
        <family val="3"/>
        <charset val="128"/>
      </rPr>
      <t>2</t>
    </r>
    <phoneticPr fontId="3"/>
  </si>
  <si>
    <r>
      <t>射出率Q</t>
    </r>
    <r>
      <rPr>
        <vertAlign val="superscript"/>
        <sz val="11"/>
        <rFont val="ＭＳ Ｐゴシック"/>
        <family val="3"/>
        <charset val="128"/>
      </rPr>
      <t>2</t>
    </r>
    <r>
      <rPr>
        <sz val="11"/>
        <rFont val="ＭＳ Ｐゴシック"/>
        <family val="3"/>
        <charset val="128"/>
      </rPr>
      <t>(ℓ/sec)</t>
    </r>
    <r>
      <rPr>
        <vertAlign val="superscript"/>
        <sz val="11"/>
        <rFont val="ＭＳ Ｐゴシック"/>
        <family val="3"/>
        <charset val="128"/>
      </rPr>
      <t>2</t>
    </r>
    <rPh sb="0" eb="2">
      <t>シャシュツ</t>
    </rPh>
    <rPh sb="2" eb="3">
      <t>リツ</t>
    </rPh>
    <phoneticPr fontId="3"/>
  </si>
  <si>
    <r>
      <t>限界射出速度(</t>
    </r>
    <r>
      <rPr>
        <sz val="11"/>
        <rFont val="ＭＳ Ｐゴシック"/>
        <family val="3"/>
        <charset val="128"/>
      </rPr>
      <t>m/s)</t>
    </r>
    <rPh sb="0" eb="2">
      <t>ゲンカイ</t>
    </rPh>
    <rPh sb="2" eb="4">
      <t>シャシュツ</t>
    </rPh>
    <rPh sb="4" eb="6">
      <t>ソクド</t>
    </rPh>
    <phoneticPr fontId="3"/>
  </si>
  <si>
    <t>最適Pスリーブ内径(㎜)</t>
    <rPh sb="0" eb="2">
      <t>サイテキ</t>
    </rPh>
    <rPh sb="7" eb="8">
      <t>ナイ</t>
    </rPh>
    <rPh sb="8" eb="9">
      <t>ケイ</t>
    </rPh>
    <phoneticPr fontId="3"/>
  </si>
  <si>
    <t>&lt;参考値&gt;
ゲート比</t>
    <rPh sb="1" eb="3">
      <t>サンコウ</t>
    </rPh>
    <rPh sb="3" eb="4">
      <t>アタイ</t>
    </rPh>
    <rPh sb="9" eb="10">
      <t>ヒ</t>
    </rPh>
    <phoneticPr fontId="3"/>
  </si>
  <si>
    <t>　　　</t>
    <phoneticPr fontId="3"/>
  </si>
  <si>
    <t>　　　</t>
    <phoneticPr fontId="3"/>
  </si>
  <si>
    <t>ＤＣ９０ＥＬ</t>
    <phoneticPr fontId="3"/>
  </si>
  <si>
    <t>ＤＣ３５０ＣＬ－Ｓ</t>
    <phoneticPr fontId="3"/>
  </si>
  <si>
    <t>ＤＣ３５０Ｊ－Ｔ</t>
    <phoneticPr fontId="3"/>
  </si>
  <si>
    <t>ＤＣ３５０Ｊ－ＭＴ</t>
    <phoneticPr fontId="3"/>
  </si>
  <si>
    <t>ＤＣ５００ＣＬ－Ｓ</t>
    <phoneticPr fontId="3"/>
  </si>
  <si>
    <t>ＤＣ６５０ＣＬ－Ｓ</t>
    <phoneticPr fontId="3"/>
  </si>
  <si>
    <t>ＤＣ８００ＣＬ－Ｓ</t>
    <phoneticPr fontId="3"/>
  </si>
  <si>
    <t>ＤＣ５００Ｊ－ＭＨ</t>
    <phoneticPr fontId="3"/>
  </si>
  <si>
    <t>ＤＣ１０００Ｃ（超高速仕様）</t>
    <rPh sb="8" eb="11">
      <t>チョウコウソク</t>
    </rPh>
    <rPh sb="11" eb="13">
      <t>シヨウ</t>
    </rPh>
    <phoneticPr fontId="3"/>
  </si>
  <si>
    <t>ＤＣ１２５０ＣＳ（超高速仕様）</t>
    <rPh sb="9" eb="12">
      <t>チョウコウソク</t>
    </rPh>
    <rPh sb="12" eb="14">
      <t>シヨウ</t>
    </rPh>
    <phoneticPr fontId="3"/>
  </si>
  <si>
    <t>ＤＣ１６５０ＣＳ２（超高速仕様）</t>
    <rPh sb="10" eb="13">
      <t>チョウコウソク</t>
    </rPh>
    <rPh sb="13" eb="15">
      <t>シヨウ</t>
    </rPh>
    <phoneticPr fontId="3"/>
  </si>
  <si>
    <t>ＤＣ２２５０ＣＳ２（超高速仕様）</t>
    <rPh sb="10" eb="13">
      <t>チョウコウソク</t>
    </rPh>
    <rPh sb="13" eb="15">
      <t>シヨウ</t>
    </rPh>
    <phoneticPr fontId="3"/>
  </si>
  <si>
    <t>ＤＣ２５００ＣＳ２（超高速仕様）</t>
    <rPh sb="10" eb="13">
      <t>チョウコウソク</t>
    </rPh>
    <rPh sb="13" eb="15">
      <t>シヨウ</t>
    </rPh>
    <phoneticPr fontId="3"/>
  </si>
  <si>
    <t>ＤＣ３５００ＣＳ（超高速仕様）</t>
    <rPh sb="9" eb="12">
      <t>チョウコウソク</t>
    </rPh>
    <rPh sb="12" eb="14">
      <t>シヨウ</t>
    </rPh>
    <phoneticPr fontId="3"/>
  </si>
  <si>
    <t>ＤＣ３５００ＣＳ特（超高速仕様）</t>
    <rPh sb="8" eb="9">
      <t>トク</t>
    </rPh>
    <rPh sb="10" eb="13">
      <t>チョウコウソク</t>
    </rPh>
    <rPh sb="13" eb="15">
      <t>シヨウ</t>
    </rPh>
    <phoneticPr fontId="3"/>
  </si>
  <si>
    <t>35～50</t>
    <phoneticPr fontId="3"/>
  </si>
  <si>
    <t>（m/s）</t>
    <phoneticPr fontId="3"/>
  </si>
  <si>
    <t>ＤＣ３５００ＣＳ特（スーパーマルチ）</t>
    <rPh sb="8" eb="9">
      <t>トク</t>
    </rPh>
    <phoneticPr fontId="3"/>
  </si>
  <si>
    <t>ＤＣ１３５Ｈ－Ｔ</t>
    <phoneticPr fontId="3"/>
  </si>
  <si>
    <t>ＤＣ１３５Ｈ－Ｓ</t>
    <phoneticPr fontId="3"/>
  </si>
  <si>
    <t>　</t>
    <phoneticPr fontId="3"/>
  </si>
  <si>
    <t>ＤＣ２５０Ｃ</t>
    <phoneticPr fontId="3"/>
  </si>
  <si>
    <t>ＤＣ３５０Ｃ</t>
    <phoneticPr fontId="3"/>
  </si>
  <si>
    <t>ＤＣ６５０Ｃ</t>
    <phoneticPr fontId="3"/>
  </si>
  <si>
    <t>ＤＣ５００Ｃ</t>
    <phoneticPr fontId="3"/>
  </si>
  <si>
    <t>75～95</t>
    <phoneticPr fontId="3"/>
  </si>
  <si>
    <t>80～100</t>
    <phoneticPr fontId="3"/>
  </si>
  <si>
    <t>ＤＣ２５０Ａ</t>
    <phoneticPr fontId="3"/>
  </si>
  <si>
    <t>ＤＣ１００Ａ</t>
    <phoneticPr fontId="3"/>
  </si>
  <si>
    <t>ＤＣ１５０Ｂ</t>
    <phoneticPr fontId="3"/>
  </si>
  <si>
    <t>ＤＣ３２０Ａ</t>
    <phoneticPr fontId="3"/>
  </si>
  <si>
    <t>ＤＣ６５０Ｂ</t>
    <phoneticPr fontId="3"/>
  </si>
  <si>
    <t>ＤＣ８００Ａ</t>
    <phoneticPr fontId="3"/>
  </si>
  <si>
    <t>45～60</t>
    <phoneticPr fontId="3"/>
  </si>
  <si>
    <t>50～70</t>
    <phoneticPr fontId="3"/>
  </si>
  <si>
    <t>60～80</t>
    <phoneticPr fontId="3"/>
  </si>
  <si>
    <t>70～90</t>
    <phoneticPr fontId="3"/>
  </si>
  <si>
    <t>75～95</t>
    <phoneticPr fontId="3"/>
  </si>
  <si>
    <t>80～100</t>
    <phoneticPr fontId="3"/>
  </si>
  <si>
    <t>ＤＣ２００ＥＬ</t>
    <phoneticPr fontId="3"/>
  </si>
  <si>
    <t>ＤＣ１２５０ＣＳ</t>
    <phoneticPr fontId="3"/>
  </si>
  <si>
    <t>ＤＣ１６５０ＣＳ２</t>
    <phoneticPr fontId="3"/>
  </si>
  <si>
    <t>ＤＣ２２５０ＣＳ２</t>
    <phoneticPr fontId="3"/>
  </si>
  <si>
    <t>ＤＣ２５００ＣＳ２</t>
    <phoneticPr fontId="3"/>
  </si>
  <si>
    <t>ＤＣ３５００ＣＳ</t>
    <phoneticPr fontId="3"/>
  </si>
  <si>
    <t>ＤＣ２５０Ｅ－Ｓ</t>
    <phoneticPr fontId="3"/>
  </si>
  <si>
    <t>ＤＣ２５０ＣＬ－Ｓ</t>
    <phoneticPr fontId="3"/>
  </si>
  <si>
    <t>ＤＣ２５０ＣＬ－Ｔ</t>
    <phoneticPr fontId="3"/>
  </si>
  <si>
    <t>ＤＣ２５０Ｊ－Ｓ</t>
    <phoneticPr fontId="3"/>
  </si>
  <si>
    <t>ＤＣ２５０Ｊ－Ｔ</t>
    <phoneticPr fontId="3"/>
  </si>
  <si>
    <t>ＤＣ２５０Ｊ－ＭＴ</t>
    <phoneticPr fontId="3"/>
  </si>
  <si>
    <t>ＤＣ２５０Ｊ－ＭＳ</t>
    <phoneticPr fontId="3"/>
  </si>
  <si>
    <t>ＤＣ２５０Ｊ－ＭＨ</t>
    <phoneticPr fontId="3"/>
  </si>
  <si>
    <t>ＤＣ３５０ＣＬ－Ｔ</t>
    <phoneticPr fontId="3"/>
  </si>
  <si>
    <t>ＤＣ３５０Ｊ－Ｓ</t>
    <phoneticPr fontId="3"/>
  </si>
  <si>
    <t>ＤＣ３５０Ｊ－ＭＳ</t>
    <phoneticPr fontId="3"/>
  </si>
  <si>
    <t>ＤＣ３５０Ｊ－ＭＨ</t>
    <phoneticPr fontId="3"/>
  </si>
  <si>
    <t>ＤＣ５００Ａ</t>
    <phoneticPr fontId="3"/>
  </si>
  <si>
    <t>ＤＣ５００ＣＬ－Ｔ</t>
    <phoneticPr fontId="3"/>
  </si>
  <si>
    <t>ＤＣ５００ＣＬ－ＨＴ</t>
    <phoneticPr fontId="3"/>
  </si>
  <si>
    <t>ＤＣ５００Ｊ－Ｓ</t>
    <phoneticPr fontId="3"/>
  </si>
  <si>
    <t>ＤＣ５００Ｊ－Ｔ</t>
    <phoneticPr fontId="3"/>
  </si>
  <si>
    <t>ＤＣ５００Ｊ－ＭＳ</t>
    <phoneticPr fontId="3"/>
  </si>
  <si>
    <t>ＤＣ６５０ＣＬ－Ｔ</t>
    <phoneticPr fontId="3"/>
  </si>
  <si>
    <t>ＤＣ６５０ＣＬ－ＨＴ</t>
    <phoneticPr fontId="3"/>
  </si>
  <si>
    <t>ＤＣ６５０Ｊ－Ｓ</t>
    <phoneticPr fontId="3"/>
  </si>
  <si>
    <t>ＤＣ６５０Ｊ－Ｔ</t>
    <phoneticPr fontId="3"/>
  </si>
  <si>
    <t>ＤＣ６５０Ｊ－ＭＳ</t>
    <phoneticPr fontId="3"/>
  </si>
  <si>
    <t>ＤＣ６５０Ｊ－ＭＨ</t>
    <phoneticPr fontId="3"/>
  </si>
  <si>
    <t>ＤＣ８００Ｃ</t>
    <phoneticPr fontId="3"/>
  </si>
  <si>
    <t>ＤＣ８００ＣＬ－Ｔ</t>
    <phoneticPr fontId="3"/>
  </si>
  <si>
    <t>ＤＣ８００ＣＬ－ＨＴ</t>
    <phoneticPr fontId="3"/>
  </si>
  <si>
    <t>ＤＣ８００Ｊ－Ｓ</t>
    <phoneticPr fontId="3"/>
  </si>
  <si>
    <t>ＤＣ８００Ｊ－Ｔ</t>
    <phoneticPr fontId="3"/>
  </si>
  <si>
    <t>ＤＣ８００Ｊ－ＭＳ</t>
    <phoneticPr fontId="3"/>
  </si>
  <si>
    <t>ＤＣ８００Ｊ－ＭＨ</t>
    <phoneticPr fontId="3"/>
  </si>
  <si>
    <t>ＤＣ１０００Ｃ</t>
    <phoneticPr fontId="3"/>
  </si>
  <si>
    <t>型締力</t>
    <rPh sb="0" eb="1">
      <t>カタ</t>
    </rPh>
    <rPh sb="1" eb="2">
      <t>ジマリ</t>
    </rPh>
    <rPh sb="2" eb="3">
      <t>チカラ</t>
    </rPh>
    <phoneticPr fontId="3"/>
  </si>
  <si>
    <t>(ton)</t>
    <phoneticPr fontId="3"/>
  </si>
  <si>
    <t>鋳込重量</t>
    <rPh sb="0" eb="2">
      <t>イコ</t>
    </rPh>
    <rPh sb="2" eb="4">
      <t>ジュウリョウ</t>
    </rPh>
    <phoneticPr fontId="3"/>
  </si>
  <si>
    <t>空打ストローク</t>
    <rPh sb="0" eb="1">
      <t>カラ</t>
    </rPh>
    <rPh sb="1" eb="2">
      <t>ウ</t>
    </rPh>
    <phoneticPr fontId="3"/>
  </si>
  <si>
    <t>mm</t>
    <phoneticPr fontId="3"/>
  </si>
  <si>
    <t>g</t>
    <phoneticPr fontId="3"/>
  </si>
  <si>
    <t>スリーブ充填率</t>
    <rPh sb="4" eb="6">
      <t>ジュウテン</t>
    </rPh>
    <rPh sb="6" eb="7">
      <t>リツ</t>
    </rPh>
    <phoneticPr fontId="3"/>
  </si>
  <si>
    <t>チップ径　（上記より）</t>
    <rPh sb="3" eb="4">
      <t>ケイ</t>
    </rPh>
    <rPh sb="6" eb="8">
      <t>ジョウキ</t>
    </rPh>
    <phoneticPr fontId="3"/>
  </si>
  <si>
    <t>　　株式会社　ダイレクト21</t>
    <rPh sb="2" eb="14">
      <t>ｄ</t>
    </rPh>
    <phoneticPr fontId="3"/>
  </si>
  <si>
    <t>加速時間　　　　　（0→最大空打）</t>
    <rPh sb="0" eb="2">
      <t>カソク</t>
    </rPh>
    <rPh sb="2" eb="4">
      <t>ジカン</t>
    </rPh>
    <phoneticPr fontId="3"/>
  </si>
  <si>
    <t>減速時間　　　　　（最大空打→0）</t>
    <rPh sb="0" eb="2">
      <t>ゲンソク</t>
    </rPh>
    <rPh sb="2" eb="4">
      <t>ジカン</t>
    </rPh>
    <phoneticPr fontId="3"/>
  </si>
  <si>
    <t>ｍSec</t>
    <phoneticPr fontId="3"/>
  </si>
  <si>
    <t>製品重量</t>
    <rPh sb="0" eb="2">
      <t>セイヒン</t>
    </rPh>
    <rPh sb="2" eb="4">
      <t>ジュウリョウ</t>
    </rPh>
    <phoneticPr fontId="3"/>
  </si>
  <si>
    <t>ＯＦ・真空ﾗﾝﾅｰ重量</t>
    <rPh sb="3" eb="5">
      <t>シンクウ</t>
    </rPh>
    <rPh sb="9" eb="11">
      <t>ジュウリョウ</t>
    </rPh>
    <phoneticPr fontId="3"/>
  </si>
  <si>
    <t>チップ径　Φ（ｍｍ）</t>
    <rPh sb="3" eb="4">
      <t>ケイ</t>
    </rPh>
    <phoneticPr fontId="3"/>
  </si>
  <si>
    <t>ｍＳｅｃ</t>
    <phoneticPr fontId="3"/>
  </si>
  <si>
    <t>ダイカストマシンの射出仕様より</t>
    <rPh sb="9" eb="11">
      <t>シャシュツ</t>
    </rPh>
    <rPh sb="11" eb="13">
      <t>シヨウ</t>
    </rPh>
    <phoneticPr fontId="3"/>
  </si>
  <si>
    <t>現状Acc圧力（ｼｮｯﾄｴﾝﾄﾞ）</t>
    <rPh sb="0" eb="2">
      <t>ゲンジョウ</t>
    </rPh>
    <rPh sb="5" eb="7">
      <t>アツリョク</t>
    </rPh>
    <phoneticPr fontId="3"/>
  </si>
  <si>
    <t>　</t>
    <phoneticPr fontId="3"/>
  </si>
  <si>
    <t>加速時間　　　α</t>
    <rPh sb="0" eb="2">
      <t>カソク</t>
    </rPh>
    <rPh sb="2" eb="4">
      <t>ジカン</t>
    </rPh>
    <phoneticPr fontId="3"/>
  </si>
  <si>
    <t>高速時間　　　Ts</t>
    <rPh sb="0" eb="2">
      <t>コウソク</t>
    </rPh>
    <rPh sb="2" eb="4">
      <t>ジカン</t>
    </rPh>
    <phoneticPr fontId="3"/>
  </si>
  <si>
    <t>減速時間　　　β</t>
    <rPh sb="0" eb="2">
      <t>ゲンソク</t>
    </rPh>
    <rPh sb="2" eb="4">
      <t>ジカン</t>
    </rPh>
    <phoneticPr fontId="3"/>
  </si>
  <si>
    <t>m/s</t>
    <phoneticPr fontId="3"/>
  </si>
  <si>
    <t>＜製品・溶湯のデータ＞</t>
    <rPh sb="1" eb="3">
      <t>セイヒン</t>
    </rPh>
    <rPh sb="4" eb="6">
      <t>ヨウトウ</t>
    </rPh>
    <phoneticPr fontId="3"/>
  </si>
  <si>
    <r>
      <t>最短時間</t>
    </r>
    <r>
      <rPr>
        <sz val="14"/>
        <rFont val="ＭＳ Ｐゴシック"/>
        <family val="3"/>
        <charset val="128"/>
      </rPr>
      <t>（限界射出速度での充填時間）</t>
    </r>
    <rPh sb="0" eb="2">
      <t>サイタン</t>
    </rPh>
    <rPh sb="2" eb="4">
      <t>ジカン</t>
    </rPh>
    <rPh sb="5" eb="7">
      <t>ゲンカイ</t>
    </rPh>
    <rPh sb="7" eb="9">
      <t>シャシュツ</t>
    </rPh>
    <rPh sb="9" eb="11">
      <t>ソクド</t>
    </rPh>
    <rPh sb="13" eb="15">
      <t>ジュウテン</t>
    </rPh>
    <rPh sb="15" eb="17">
      <t>ジカン</t>
    </rPh>
    <phoneticPr fontId="3"/>
  </si>
  <si>
    <t>高速制限速度</t>
    <rPh sb="0" eb="2">
      <t>コウソク</t>
    </rPh>
    <rPh sb="2" eb="4">
      <t>セイゲン</t>
    </rPh>
    <rPh sb="4" eb="6">
      <t>ソクド</t>
    </rPh>
    <phoneticPr fontId="3"/>
  </si>
  <si>
    <t>&lt;データ入力&gt;</t>
    <rPh sb="4" eb="6">
      <t>ニュウリョク</t>
    </rPh>
    <phoneticPr fontId="3"/>
  </si>
  <si>
    <t>…修正可能入力</t>
    <rPh sb="1" eb="3">
      <t>シュウセイ</t>
    </rPh>
    <rPh sb="3" eb="5">
      <t>カノウ</t>
    </rPh>
    <rPh sb="5" eb="7">
      <t>ニュウリョク</t>
    </rPh>
    <phoneticPr fontId="3"/>
  </si>
  <si>
    <t>加減速時間</t>
    <rPh sb="0" eb="1">
      <t>カ</t>
    </rPh>
    <rPh sb="1" eb="3">
      <t>ゲンソク</t>
    </rPh>
    <rPh sb="3" eb="5">
      <t>ジカン</t>
    </rPh>
    <phoneticPr fontId="3"/>
  </si>
  <si>
    <t>加速時間</t>
    <rPh sb="0" eb="2">
      <t>カソク</t>
    </rPh>
    <rPh sb="2" eb="4">
      <t>ジカン</t>
    </rPh>
    <phoneticPr fontId="3"/>
  </si>
  <si>
    <t>減速時間</t>
    <rPh sb="0" eb="2">
      <t>ゲンソク</t>
    </rPh>
    <rPh sb="2" eb="4">
      <t>ジカン</t>
    </rPh>
    <phoneticPr fontId="3"/>
  </si>
  <si>
    <t>充填時間算出ツールの使い方</t>
    <rPh sb="0" eb="2">
      <t>ジュウテン</t>
    </rPh>
    <rPh sb="2" eb="4">
      <t>ジカン</t>
    </rPh>
    <rPh sb="4" eb="6">
      <t>サンシュツ</t>
    </rPh>
    <rPh sb="10" eb="11">
      <t>ツカ</t>
    </rPh>
    <rPh sb="12" eb="13">
      <t>カタ</t>
    </rPh>
    <phoneticPr fontId="3"/>
  </si>
  <si>
    <t>㈱ダイレクト21</t>
    <phoneticPr fontId="3"/>
  </si>
  <si>
    <t>はじめに</t>
    <phoneticPr fontId="3"/>
  </si>
  <si>
    <t>ダイカスト鋳造において最も重要な時間は充填時間で次に昇圧時間となります</t>
    <rPh sb="5" eb="7">
      <t>チュウゾウ</t>
    </rPh>
    <rPh sb="11" eb="12">
      <t>モット</t>
    </rPh>
    <rPh sb="13" eb="15">
      <t>ジュウヨウ</t>
    </rPh>
    <rPh sb="16" eb="18">
      <t>ジカン</t>
    </rPh>
    <rPh sb="19" eb="21">
      <t>ジュウテン</t>
    </rPh>
    <rPh sb="21" eb="23">
      <t>ジカン</t>
    </rPh>
    <rPh sb="24" eb="25">
      <t>ツギ</t>
    </rPh>
    <rPh sb="26" eb="28">
      <t>ショウアツ</t>
    </rPh>
    <rPh sb="28" eb="30">
      <t>ジカン</t>
    </rPh>
    <phoneticPr fontId="3"/>
  </si>
  <si>
    <t>充填時間は注湯された溶湯が溶湯状態でキャビティに入るか、半凝固状態になるかの</t>
    <rPh sb="0" eb="2">
      <t>ジュウテン</t>
    </rPh>
    <rPh sb="2" eb="4">
      <t>ジカン</t>
    </rPh>
    <rPh sb="5" eb="6">
      <t>チュウ</t>
    </rPh>
    <rPh sb="6" eb="7">
      <t>ユ</t>
    </rPh>
    <rPh sb="10" eb="11">
      <t>ヨウ</t>
    </rPh>
    <rPh sb="11" eb="12">
      <t>トウ</t>
    </rPh>
    <rPh sb="13" eb="14">
      <t>ヨウ</t>
    </rPh>
    <rPh sb="14" eb="15">
      <t>トウ</t>
    </rPh>
    <rPh sb="15" eb="17">
      <t>ジョウタイ</t>
    </rPh>
    <rPh sb="24" eb="25">
      <t>ハイ</t>
    </rPh>
    <rPh sb="28" eb="29">
      <t>ハン</t>
    </rPh>
    <rPh sb="29" eb="31">
      <t>ギョウコ</t>
    </rPh>
    <rPh sb="31" eb="33">
      <t>ジョウタイ</t>
    </rPh>
    <phoneticPr fontId="3"/>
  </si>
  <si>
    <t>判断基準になるからです</t>
    <rPh sb="0" eb="2">
      <t>ハンダン</t>
    </rPh>
    <rPh sb="2" eb="4">
      <t>キジュン</t>
    </rPh>
    <phoneticPr fontId="3"/>
  </si>
  <si>
    <t>　ところが品質管理項目としては高速のほうが重要視される傾向にあるのが現状です</t>
    <rPh sb="5" eb="7">
      <t>ヒンシツ</t>
    </rPh>
    <rPh sb="7" eb="9">
      <t>カンリ</t>
    </rPh>
    <rPh sb="9" eb="11">
      <t>コウモク</t>
    </rPh>
    <rPh sb="15" eb="17">
      <t>コウソク</t>
    </rPh>
    <rPh sb="21" eb="24">
      <t>ジュウヨウシ</t>
    </rPh>
    <rPh sb="27" eb="29">
      <t>ケイコウ</t>
    </rPh>
    <rPh sb="34" eb="36">
      <t>ゲンジョウ</t>
    </rPh>
    <phoneticPr fontId="3"/>
  </si>
  <si>
    <t>高速速度はマシン設定項目であり鋳造製品からすると二次的な管理項目となります</t>
    <rPh sb="0" eb="2">
      <t>コウソク</t>
    </rPh>
    <rPh sb="2" eb="4">
      <t>ソクド</t>
    </rPh>
    <rPh sb="8" eb="10">
      <t>セッテイ</t>
    </rPh>
    <rPh sb="10" eb="12">
      <t>コウモク</t>
    </rPh>
    <rPh sb="15" eb="17">
      <t>チュウゾウ</t>
    </rPh>
    <rPh sb="17" eb="19">
      <t>セイヒン</t>
    </rPh>
    <rPh sb="24" eb="27">
      <t>ニジテキ</t>
    </rPh>
    <rPh sb="28" eb="30">
      <t>カンリ</t>
    </rPh>
    <rPh sb="30" eb="32">
      <t>コウモク</t>
    </rPh>
    <phoneticPr fontId="3"/>
  </si>
  <si>
    <t>高速区間中の時間が必ずしも充填時間とは限りませんので高度な判断基準が必要と</t>
    <rPh sb="0" eb="2">
      <t>コウソク</t>
    </rPh>
    <rPh sb="2" eb="5">
      <t>クカンチュウ</t>
    </rPh>
    <rPh sb="6" eb="8">
      <t>ジカン</t>
    </rPh>
    <rPh sb="9" eb="10">
      <t>カナラ</t>
    </rPh>
    <rPh sb="13" eb="15">
      <t>ジュウテン</t>
    </rPh>
    <rPh sb="15" eb="17">
      <t>ジカン</t>
    </rPh>
    <rPh sb="19" eb="20">
      <t>カギ</t>
    </rPh>
    <rPh sb="26" eb="28">
      <t>コウド</t>
    </rPh>
    <rPh sb="29" eb="31">
      <t>ハンダン</t>
    </rPh>
    <rPh sb="31" eb="33">
      <t>キジュン</t>
    </rPh>
    <rPh sb="34" eb="36">
      <t>ヒツヨウ</t>
    </rPh>
    <phoneticPr fontId="3"/>
  </si>
  <si>
    <t>なります</t>
    <phoneticPr fontId="3"/>
  </si>
  <si>
    <t>充填時間はキャビティに溶湯が入りだし充填完了し昇圧が開始する直前までの時間を</t>
    <rPh sb="0" eb="2">
      <t>ジュウテン</t>
    </rPh>
    <rPh sb="2" eb="4">
      <t>ジカン</t>
    </rPh>
    <rPh sb="11" eb="12">
      <t>ヨウ</t>
    </rPh>
    <rPh sb="12" eb="13">
      <t>トウ</t>
    </rPh>
    <rPh sb="14" eb="15">
      <t>ハイ</t>
    </rPh>
    <rPh sb="18" eb="20">
      <t>ジュウテン</t>
    </rPh>
    <rPh sb="20" eb="22">
      <t>カンリョウ</t>
    </rPh>
    <rPh sb="23" eb="25">
      <t>ショウアツ</t>
    </rPh>
    <rPh sb="26" eb="28">
      <t>カイシ</t>
    </rPh>
    <rPh sb="30" eb="32">
      <t>チョクゼン</t>
    </rPh>
    <rPh sb="35" eb="37">
      <t>ジカン</t>
    </rPh>
    <phoneticPr fontId="3"/>
  </si>
  <si>
    <t>表し、オーバフローや真空ランナーの充填時間もこの中に入ります</t>
    <rPh sb="0" eb="1">
      <t>アラワ</t>
    </rPh>
    <rPh sb="10" eb="12">
      <t>シンクウ</t>
    </rPh>
    <rPh sb="17" eb="19">
      <t>ジュウテン</t>
    </rPh>
    <rPh sb="19" eb="21">
      <t>ジカン</t>
    </rPh>
    <rPh sb="24" eb="25">
      <t>ナカ</t>
    </rPh>
    <rPh sb="26" eb="27">
      <t>ハイ</t>
    </rPh>
    <phoneticPr fontId="3"/>
  </si>
  <si>
    <t>算出方法</t>
    <rPh sb="0" eb="2">
      <t>サンシュツ</t>
    </rPh>
    <rPh sb="2" eb="4">
      <t>ホウホウ</t>
    </rPh>
    <phoneticPr fontId="3"/>
  </si>
  <si>
    <t>鋳造に際し、ダイカストマシンで高速に鋳込むためには</t>
    <rPh sb="0" eb="2">
      <t>チュウゾウ</t>
    </rPh>
    <rPh sb="3" eb="4">
      <t>サイ</t>
    </rPh>
    <rPh sb="15" eb="17">
      <t>コウソク</t>
    </rPh>
    <rPh sb="18" eb="20">
      <t>イコ</t>
    </rPh>
    <phoneticPr fontId="3"/>
  </si>
  <si>
    <r>
      <rPr>
        <b/>
        <u/>
        <sz val="11"/>
        <color indexed="8"/>
        <rFont val="ＭＳ Ｐゴシック"/>
        <family val="3"/>
        <charset val="128"/>
      </rPr>
      <t>金型（ゲート面積）・チップ径・射出能力</t>
    </r>
    <r>
      <rPr>
        <sz val="11"/>
        <color indexed="8"/>
        <rFont val="ＭＳ Ｐゴシック"/>
        <family val="3"/>
        <charset val="128"/>
      </rPr>
      <t>　３者が適正な関係を保つ必要があります</t>
    </r>
    <rPh sb="0" eb="2">
      <t>カナガタ</t>
    </rPh>
    <rPh sb="6" eb="8">
      <t>メンセキ</t>
    </rPh>
    <rPh sb="13" eb="14">
      <t>ケイ</t>
    </rPh>
    <rPh sb="15" eb="17">
      <t>シャシュツ</t>
    </rPh>
    <rPh sb="17" eb="19">
      <t>ノウリョク</t>
    </rPh>
    <rPh sb="21" eb="22">
      <t>シャ</t>
    </rPh>
    <rPh sb="23" eb="25">
      <t>テキセイ</t>
    </rPh>
    <rPh sb="26" eb="28">
      <t>カンケイ</t>
    </rPh>
    <rPh sb="29" eb="30">
      <t>タモ</t>
    </rPh>
    <rPh sb="31" eb="33">
      <t>ヒツヨウ</t>
    </rPh>
    <phoneticPr fontId="3"/>
  </si>
  <si>
    <t>連続の式（ゲート断面積×ゲート速度＝チップ断面積×射出速度）だけの管理では</t>
    <rPh sb="0" eb="2">
      <t>レンゾク</t>
    </rPh>
    <rPh sb="3" eb="4">
      <t>シキ</t>
    </rPh>
    <rPh sb="8" eb="11">
      <t>ダンメンセキ</t>
    </rPh>
    <rPh sb="15" eb="17">
      <t>ソクド</t>
    </rPh>
    <rPh sb="21" eb="24">
      <t>ダンメンセキ</t>
    </rPh>
    <rPh sb="25" eb="27">
      <t>シャシュツ</t>
    </rPh>
    <rPh sb="27" eb="29">
      <t>ソクド</t>
    </rPh>
    <rPh sb="33" eb="35">
      <t>カンリ</t>
    </rPh>
    <phoneticPr fontId="3"/>
  </si>
  <si>
    <t>不十分であり、溶湯流量を如何に確保するか？最適関係を評価する必要性があります</t>
    <rPh sb="0" eb="3">
      <t>フジュウブン</t>
    </rPh>
    <rPh sb="7" eb="8">
      <t>ヨウ</t>
    </rPh>
    <rPh sb="8" eb="9">
      <t>トウ</t>
    </rPh>
    <rPh sb="9" eb="11">
      <t>リュウリョウ</t>
    </rPh>
    <rPh sb="12" eb="14">
      <t>イカ</t>
    </rPh>
    <rPh sb="15" eb="17">
      <t>カクホ</t>
    </rPh>
    <rPh sb="21" eb="23">
      <t>サイテキ</t>
    </rPh>
    <rPh sb="23" eb="25">
      <t>カンケイ</t>
    </rPh>
    <rPh sb="26" eb="28">
      <t>ヒョウカ</t>
    </rPh>
    <rPh sb="30" eb="33">
      <t>ヒツヨウセイ</t>
    </rPh>
    <phoneticPr fontId="3"/>
  </si>
  <si>
    <r>
      <t>これをＰ－Ｑ</t>
    </r>
    <r>
      <rPr>
        <vertAlign val="superscript"/>
        <sz val="11"/>
        <color indexed="8"/>
        <rFont val="ＭＳ Ｐゴシック"/>
        <family val="3"/>
        <charset val="128"/>
      </rPr>
      <t>２</t>
    </r>
    <r>
      <rPr>
        <sz val="11"/>
        <color indexed="8"/>
        <rFont val="ＭＳ Ｐゴシック"/>
        <family val="3"/>
        <charset val="128"/>
      </rPr>
      <t>線図を用いて限界射出速度を算出し現在の条件がどのレベルにあるか</t>
    </r>
    <rPh sb="7" eb="8">
      <t>セン</t>
    </rPh>
    <rPh sb="8" eb="9">
      <t>ズ</t>
    </rPh>
    <rPh sb="10" eb="11">
      <t>モチ</t>
    </rPh>
    <rPh sb="13" eb="15">
      <t>ゲンカイ</t>
    </rPh>
    <rPh sb="15" eb="17">
      <t>シャシュツ</t>
    </rPh>
    <rPh sb="17" eb="19">
      <t>ソクド</t>
    </rPh>
    <rPh sb="20" eb="22">
      <t>サンシュツ</t>
    </rPh>
    <rPh sb="23" eb="25">
      <t>ゲンザイ</t>
    </rPh>
    <rPh sb="26" eb="28">
      <t>ジョウケン</t>
    </rPh>
    <phoneticPr fontId="3"/>
  </si>
  <si>
    <t>を見極めるために本ツールを作成しました</t>
    <rPh sb="1" eb="3">
      <t>ミキワ</t>
    </rPh>
    <rPh sb="8" eb="9">
      <t>ホン</t>
    </rPh>
    <rPh sb="13" eb="15">
      <t>サクセイ</t>
    </rPh>
    <phoneticPr fontId="3"/>
  </si>
  <si>
    <t>使い方</t>
    <rPh sb="0" eb="1">
      <t>ツカ</t>
    </rPh>
    <rPh sb="2" eb="3">
      <t>カタ</t>
    </rPh>
    <phoneticPr fontId="3"/>
  </si>
  <si>
    <t>左覧に諸条件（色の付いた所）を入力する</t>
    <rPh sb="0" eb="1">
      <t>ヒダリ</t>
    </rPh>
    <rPh sb="1" eb="2">
      <t>ラン</t>
    </rPh>
    <rPh sb="3" eb="6">
      <t>ショジョウケン</t>
    </rPh>
    <rPh sb="7" eb="8">
      <t>イロ</t>
    </rPh>
    <rPh sb="9" eb="10">
      <t>ツ</t>
    </rPh>
    <rPh sb="12" eb="13">
      <t>トコロ</t>
    </rPh>
    <rPh sb="15" eb="17">
      <t>ニュウリョク</t>
    </rPh>
    <phoneticPr fontId="3"/>
  </si>
  <si>
    <t>射出能力は取扱説明書の記載数値やメーカに問い合わせる</t>
    <rPh sb="0" eb="2">
      <t>シャシュツ</t>
    </rPh>
    <rPh sb="2" eb="4">
      <t>ノウリョク</t>
    </rPh>
    <rPh sb="5" eb="7">
      <t>トリアツカイ</t>
    </rPh>
    <rPh sb="7" eb="10">
      <t>セツメイショ</t>
    </rPh>
    <rPh sb="11" eb="13">
      <t>キサイ</t>
    </rPh>
    <rPh sb="13" eb="15">
      <t>スウチ</t>
    </rPh>
    <rPh sb="20" eb="21">
      <t>ト</t>
    </rPh>
    <rPh sb="22" eb="23">
      <t>ア</t>
    </rPh>
    <phoneticPr fontId="3"/>
  </si>
  <si>
    <t>東芝機械のマシンはマシン選択で諸条件が入力される</t>
    <rPh sb="0" eb="2">
      <t>トウシバ</t>
    </rPh>
    <rPh sb="2" eb="4">
      <t>キカイ</t>
    </rPh>
    <rPh sb="12" eb="14">
      <t>センタク</t>
    </rPh>
    <rPh sb="15" eb="18">
      <t>ショジョウケン</t>
    </rPh>
    <rPh sb="19" eb="21">
      <t>ニュウリョク</t>
    </rPh>
    <phoneticPr fontId="3"/>
  </si>
  <si>
    <t>射出を前進させＡｃｃ圧がドロップした圧力を入力</t>
    <rPh sb="0" eb="2">
      <t>シャシュツ</t>
    </rPh>
    <rPh sb="3" eb="5">
      <t>ゼンシン</t>
    </rPh>
    <rPh sb="10" eb="11">
      <t>アツ</t>
    </rPh>
    <rPh sb="18" eb="20">
      <t>アツリョク</t>
    </rPh>
    <rPh sb="21" eb="23">
      <t>ニュウリョク</t>
    </rPh>
    <phoneticPr fontId="3"/>
  </si>
  <si>
    <t>　</t>
    <phoneticPr fontId="3"/>
  </si>
  <si>
    <r>
      <t>射出</t>
    </r>
    <r>
      <rPr>
        <sz val="9"/>
        <rFont val="ＭＳ ゴシック"/>
        <family val="3"/>
        <charset val="128"/>
      </rPr>
      <t>（最大空打）</t>
    </r>
    <r>
      <rPr>
        <sz val="11"/>
        <rFont val="ＭＳ ゴシック"/>
        <family val="3"/>
        <charset val="128"/>
      </rPr>
      <t>速度　Ｖ０</t>
    </r>
    <rPh sb="0" eb="2">
      <t>シャシュツ</t>
    </rPh>
    <rPh sb="3" eb="5">
      <t>サイダイ</t>
    </rPh>
    <rPh sb="5" eb="6">
      <t>ソラ</t>
    </rPh>
    <rPh sb="6" eb="7">
      <t>ウ</t>
    </rPh>
    <rPh sb="8" eb="10">
      <t>ソクド</t>
    </rPh>
    <phoneticPr fontId="3"/>
  </si>
  <si>
    <t>Ａｃｃ設定使用最高圧力（Ｐ0）の場合は仕様数値</t>
    <rPh sb="3" eb="5">
      <t>セッテイ</t>
    </rPh>
    <rPh sb="5" eb="7">
      <t>シヨウ</t>
    </rPh>
    <rPh sb="7" eb="9">
      <t>サイコウ</t>
    </rPh>
    <rPh sb="9" eb="11">
      <t>アツリョク</t>
    </rPh>
    <rPh sb="16" eb="18">
      <t>バアイ</t>
    </rPh>
    <rPh sb="19" eb="21">
      <t>シヨウ</t>
    </rPh>
    <rPh sb="21" eb="23">
      <t>スウチ</t>
    </rPh>
    <phoneticPr fontId="3"/>
  </si>
  <si>
    <t>Ａｃｃ設定使用圧力（Ｐ１）の場合は</t>
    <rPh sb="3" eb="5">
      <t>セッテイ</t>
    </rPh>
    <rPh sb="5" eb="7">
      <t>シヨウ</t>
    </rPh>
    <rPh sb="7" eb="9">
      <t>アツリョク</t>
    </rPh>
    <rPh sb="14" eb="16">
      <t>バアイ</t>
    </rPh>
    <phoneticPr fontId="3"/>
  </si>
  <si>
    <t>Ｖ０＝</t>
    <phoneticPr fontId="3"/>
  </si>
  <si>
    <t>Ｖｍａｘ</t>
    <phoneticPr fontId="3"/>
  </si>
  <si>
    <t>Ｐ１</t>
    <phoneticPr fontId="3"/>
  </si>
  <si>
    <t>Ｐ０</t>
    <phoneticPr fontId="3"/>
  </si>
  <si>
    <t>加速時間　（0→最大空打）</t>
    <rPh sb="0" eb="2">
      <t>カソク</t>
    </rPh>
    <rPh sb="2" eb="4">
      <t>ジカン</t>
    </rPh>
    <phoneticPr fontId="3"/>
  </si>
  <si>
    <t>これは仕様数値にもない可能性がありますし</t>
    <rPh sb="3" eb="5">
      <t>シヨウ</t>
    </rPh>
    <rPh sb="5" eb="7">
      <t>スウチ</t>
    </rPh>
    <rPh sb="11" eb="14">
      <t>カノウセイ</t>
    </rPh>
    <phoneticPr fontId="3"/>
  </si>
  <si>
    <t>減速時間　（最大空打→0）</t>
    <rPh sb="0" eb="2">
      <t>ゲンソク</t>
    </rPh>
    <rPh sb="2" eb="4">
      <t>ジカン</t>
    </rPh>
    <phoneticPr fontId="3"/>
  </si>
  <si>
    <t>実鋳造波形から算出するのが望ましい</t>
    <rPh sb="0" eb="1">
      <t>ジツ</t>
    </rPh>
    <rPh sb="1" eb="3">
      <t>チュウゾウ</t>
    </rPh>
    <rPh sb="3" eb="5">
      <t>ハケイ</t>
    </rPh>
    <rPh sb="7" eb="9">
      <t>サンシュツ</t>
    </rPh>
    <rPh sb="13" eb="14">
      <t>ノゾ</t>
    </rPh>
    <phoneticPr fontId="3"/>
  </si>
  <si>
    <t>　（東芝機械のマシンも同様です）</t>
    <rPh sb="2" eb="4">
      <t>トウシバ</t>
    </rPh>
    <rPh sb="4" eb="6">
      <t>キカイ</t>
    </rPh>
    <rPh sb="11" eb="13">
      <t>ドウヨウ</t>
    </rPh>
    <phoneticPr fontId="3"/>
  </si>
  <si>
    <t>現状チップ径と２種類を入力する</t>
    <rPh sb="0" eb="2">
      <t>ゲンジョウ</t>
    </rPh>
    <rPh sb="5" eb="6">
      <t>ケイ</t>
    </rPh>
    <rPh sb="8" eb="10">
      <t>シュルイ</t>
    </rPh>
    <rPh sb="11" eb="13">
      <t>ニュウリョク</t>
    </rPh>
    <phoneticPr fontId="3"/>
  </si>
  <si>
    <t>　最適チップ径をＰ－Ｑ２線図で表示する</t>
    <rPh sb="1" eb="3">
      <t>サイテキ</t>
    </rPh>
    <rPh sb="6" eb="7">
      <t>ケイ</t>
    </rPh>
    <rPh sb="12" eb="13">
      <t>セン</t>
    </rPh>
    <rPh sb="13" eb="14">
      <t>ズ</t>
    </rPh>
    <rPh sb="15" eb="17">
      <t>ヒョウジ</t>
    </rPh>
    <phoneticPr fontId="3"/>
  </si>
  <si>
    <r>
      <t>単位を注意し入力　（ｍｍ</t>
    </r>
    <r>
      <rPr>
        <vertAlign val="superscript"/>
        <sz val="11"/>
        <color indexed="8"/>
        <rFont val="ＭＳ Ｐゴシック"/>
        <family val="3"/>
        <charset val="128"/>
      </rPr>
      <t>２</t>
    </r>
    <r>
      <rPr>
        <sz val="11"/>
        <color indexed="8"/>
        <rFont val="ＭＳ Ｐゴシック"/>
        <family val="3"/>
        <charset val="128"/>
      </rPr>
      <t>ではありません）</t>
    </r>
    <rPh sb="0" eb="2">
      <t>タンイ</t>
    </rPh>
    <rPh sb="3" eb="5">
      <t>チュウイ</t>
    </rPh>
    <rPh sb="6" eb="8">
      <t>ニュウリョク</t>
    </rPh>
    <phoneticPr fontId="3"/>
  </si>
  <si>
    <t>入力されたデータで実鋳造した時に出せる最大速度を表示しています</t>
    <rPh sb="0" eb="2">
      <t>ニュウリョク</t>
    </rPh>
    <rPh sb="9" eb="10">
      <t>ジツ</t>
    </rPh>
    <rPh sb="10" eb="12">
      <t>チュウゾウ</t>
    </rPh>
    <rPh sb="14" eb="15">
      <t>トキ</t>
    </rPh>
    <rPh sb="16" eb="17">
      <t>ダ</t>
    </rPh>
    <rPh sb="19" eb="21">
      <t>サイダイ</t>
    </rPh>
    <rPh sb="21" eb="23">
      <t>ソクド</t>
    </rPh>
    <rPh sb="24" eb="26">
      <t>ヒョウジ</t>
    </rPh>
    <phoneticPr fontId="3"/>
  </si>
  <si>
    <t>注）これ以上出せない速度で実際に使う速度ではありません</t>
    <rPh sb="0" eb="1">
      <t>チュウ</t>
    </rPh>
    <rPh sb="4" eb="6">
      <t>イジョウ</t>
    </rPh>
    <rPh sb="6" eb="7">
      <t>ダ</t>
    </rPh>
    <rPh sb="10" eb="12">
      <t>ソクド</t>
    </rPh>
    <rPh sb="13" eb="15">
      <t>ジッサイ</t>
    </rPh>
    <rPh sb="16" eb="17">
      <t>ツカ</t>
    </rPh>
    <rPh sb="18" eb="20">
      <t>ソクド</t>
    </rPh>
    <phoneticPr fontId="3"/>
  </si>
  <si>
    <r>
      <t>とはP-Q</t>
    </r>
    <r>
      <rPr>
        <vertAlign val="superscript"/>
        <sz val="11"/>
        <color indexed="8"/>
        <rFont val="ＭＳ Ｐゴシック"/>
        <family val="3"/>
        <charset val="128"/>
      </rPr>
      <t>２</t>
    </r>
    <r>
      <rPr>
        <sz val="11"/>
        <color indexed="8"/>
        <rFont val="ＭＳ Ｐゴシック"/>
        <family val="3"/>
        <charset val="128"/>
      </rPr>
      <t>線図上でどちらのチップ径が溶湯を流せるかを示しています</t>
    </r>
    <rPh sb="6" eb="7">
      <t>セン</t>
    </rPh>
    <rPh sb="7" eb="8">
      <t>ズ</t>
    </rPh>
    <rPh sb="8" eb="9">
      <t>ジョウ</t>
    </rPh>
    <rPh sb="17" eb="18">
      <t>ケイ</t>
    </rPh>
    <rPh sb="19" eb="20">
      <t>ヨウ</t>
    </rPh>
    <rPh sb="20" eb="21">
      <t>トウ</t>
    </rPh>
    <rPh sb="22" eb="23">
      <t>ナガ</t>
    </rPh>
    <rPh sb="27" eb="28">
      <t>シメ</t>
    </rPh>
    <phoneticPr fontId="3"/>
  </si>
  <si>
    <r>
      <t>実際に使う速度は</t>
    </r>
    <r>
      <rPr>
        <b/>
        <sz val="16"/>
        <color indexed="8"/>
        <rFont val="ＭＳ Ｐゴシック"/>
        <family val="3"/>
        <charset val="128"/>
      </rPr>
      <t>「高速制限速度」</t>
    </r>
    <r>
      <rPr>
        <sz val="11"/>
        <color indexed="8"/>
        <rFont val="ＭＳ Ｐゴシック"/>
        <family val="3"/>
        <charset val="128"/>
      </rPr>
      <t>に入力しますと充填時間が算出されます</t>
    </r>
    <rPh sb="0" eb="1">
      <t>ジツ</t>
    </rPh>
    <rPh sb="1" eb="2">
      <t>サイ</t>
    </rPh>
    <rPh sb="3" eb="4">
      <t>ツカ</t>
    </rPh>
    <rPh sb="5" eb="7">
      <t>ソクド</t>
    </rPh>
    <rPh sb="9" eb="11">
      <t>コウソク</t>
    </rPh>
    <rPh sb="11" eb="13">
      <t>セイゲン</t>
    </rPh>
    <rPh sb="13" eb="15">
      <t>ソクド</t>
    </rPh>
    <rPh sb="17" eb="19">
      <t>ニュウリョク</t>
    </rPh>
    <rPh sb="23" eb="25">
      <t>ジュウテン</t>
    </rPh>
    <rPh sb="25" eb="27">
      <t>ジカン</t>
    </rPh>
    <rPh sb="28" eb="30">
      <t>サンシュツ</t>
    </rPh>
    <phoneticPr fontId="3"/>
  </si>
  <si>
    <r>
      <t>mm</t>
    </r>
    <r>
      <rPr>
        <vertAlign val="superscript"/>
        <sz val="11"/>
        <rFont val="ＭＳ Ｐゴシック"/>
        <family val="3"/>
        <charset val="128"/>
      </rPr>
      <t>2</t>
    </r>
    <phoneticPr fontId="3"/>
  </si>
  <si>
    <t>(ご参考Mg)</t>
    <phoneticPr fontId="3"/>
  </si>
  <si>
    <r>
      <t>充填時間算出ツール</t>
    </r>
    <r>
      <rPr>
        <b/>
        <sz val="18"/>
        <rFont val="HGP創英角ﾎﾟｯﾌﾟ体"/>
        <family val="3"/>
        <charset val="128"/>
      </rPr>
      <t>（P-Q</t>
    </r>
    <r>
      <rPr>
        <b/>
        <vertAlign val="superscript"/>
        <sz val="18"/>
        <rFont val="HGP創英角ﾎﾟｯﾌﾟ体"/>
        <family val="3"/>
        <charset val="128"/>
      </rPr>
      <t>2</t>
    </r>
    <r>
      <rPr>
        <b/>
        <sz val="18"/>
        <rFont val="HGP創英角ﾎﾟｯﾌﾟ体"/>
        <family val="3"/>
        <charset val="128"/>
      </rPr>
      <t>図</t>
    </r>
    <r>
      <rPr>
        <sz val="18"/>
        <rFont val="HGP創英角ﾎﾟｯﾌﾟ体"/>
        <family val="3"/>
        <charset val="128"/>
      </rPr>
      <t>による限界射出速度） ver. 6.2</t>
    </r>
    <rPh sb="0" eb="2">
      <t>ジュウテン</t>
    </rPh>
    <rPh sb="2" eb="4">
      <t>ジカン</t>
    </rPh>
    <rPh sb="4" eb="6">
      <t>サンシュツ</t>
    </rPh>
    <rPh sb="14" eb="15">
      <t>ズ</t>
    </rPh>
    <rPh sb="18" eb="20">
      <t>ゲンカイ</t>
    </rPh>
    <rPh sb="20" eb="22">
      <t>シャシュツ</t>
    </rPh>
    <rPh sb="22" eb="24">
      <t>ソクド</t>
    </rPh>
    <phoneticPr fontId="3"/>
  </si>
  <si>
    <t>金型データ</t>
    <rPh sb="0" eb="1">
      <t>カナ</t>
    </rPh>
    <rPh sb="1" eb="2">
      <t>ガタ</t>
    </rPh>
    <phoneticPr fontId="3"/>
  </si>
  <si>
    <t>マシンデータ</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</si>
</sst>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0_);[Red]\(#,##0.0\)"/>
    <numFmt numFmtId="178" formatCode="0_);[Red]\(0\)"/>
    <numFmt numFmtId="179" formatCode="0.0_);[Red]\(0.0\)"/>
    <numFmt numFmtId="180" formatCode="#,##0_);[Red]\(#,##0\)"/>
    <numFmt numFmtId="181" formatCode="0.00_);[Red]\(0.00\)"/>
    <numFmt numFmtId="182" formatCode="0.00_ "/>
    <numFmt numFmtId="183" formatCode="0.0%"/>
    <numFmt numFmtId="184" formatCode="0.0_ "/>
  </numFmts>
  <fonts count="3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vertAlign val="superscript"/>
      <sz val="11"/>
      <name val="ＭＳ ゴシック"/>
      <family val="3"/>
      <charset val="128"/>
    </font>
    <font>
      <b/>
      <sz val="14"/>
      <name val="ＭＳ ゴシック"/>
      <family val="3"/>
      <charset val="128"/>
    </font>
    <font>
      <vertAlign val="superscript"/>
      <sz val="11"/>
      <name val="ＭＳ Ｐゴシック"/>
      <family val="3"/>
      <charset val="128"/>
    </font>
    <font>
      <sz val="9"/>
      <name val="ＭＳ Ｐゴシック"/>
      <family val="3"/>
      <charset val="128"/>
    </font>
    <font>
      <sz val="9"/>
      <color indexed="81"/>
      <name val="ＭＳ Ｐゴシック"/>
      <family val="3"/>
      <charset val="128"/>
    </font>
    <font>
      <sz val="9"/>
      <name val="ＭＳ ゴシック"/>
      <family val="3"/>
      <charset val="128"/>
    </font>
    <font>
      <b/>
      <sz val="12"/>
      <name val="ＭＳ Ｐゴシック"/>
      <family val="3"/>
      <charset val="128"/>
    </font>
    <font>
      <b/>
      <sz val="11"/>
      <name val="ＭＳ Ｐゴシック"/>
      <family val="3"/>
      <charset val="128"/>
    </font>
    <font>
      <sz val="6"/>
      <name val="ＭＳ ゴシック"/>
      <family val="3"/>
      <charset val="128"/>
    </font>
    <font>
      <sz val="10"/>
      <name val="ＭＳ Ｐゴシック"/>
      <family val="3"/>
      <charset val="128"/>
    </font>
    <font>
      <sz val="14"/>
      <name val="ＭＳ Ｐゴシック"/>
      <family val="3"/>
      <charset val="128"/>
    </font>
    <font>
      <b/>
      <sz val="11"/>
      <name val="HG創英角ｺﾞｼｯｸUB"/>
      <family val="3"/>
      <charset val="128"/>
    </font>
    <font>
      <sz val="16"/>
      <color indexed="81"/>
      <name val="ＭＳ Ｐゴシック"/>
      <family val="3"/>
      <charset val="128"/>
    </font>
    <font>
      <sz val="12"/>
      <color indexed="81"/>
      <name val="ＭＳ Ｐゴシック"/>
      <family val="3"/>
      <charset val="128"/>
    </font>
    <font>
      <sz val="14"/>
      <color indexed="81"/>
      <name val="ＭＳ Ｐゴシック"/>
      <family val="3"/>
      <charset val="128"/>
    </font>
    <font>
      <sz val="18"/>
      <name val="ＭＳ Ｐゴシック"/>
      <family val="3"/>
      <charset val="128"/>
    </font>
    <font>
      <b/>
      <sz val="14"/>
      <name val="ＭＳ Ｐゴシック"/>
      <family val="3"/>
      <charset val="128"/>
    </font>
    <font>
      <b/>
      <sz val="22"/>
      <name val="HGP創英角ﾎﾟｯﾌﾟ体"/>
      <family val="3"/>
      <charset val="128"/>
    </font>
    <font>
      <b/>
      <sz val="18"/>
      <name val="HGP創英角ﾎﾟｯﾌﾟ体"/>
      <family val="3"/>
      <charset val="128"/>
    </font>
    <font>
      <b/>
      <vertAlign val="superscript"/>
      <sz val="18"/>
      <name val="HGP創英角ﾎﾟｯﾌﾟ体"/>
      <family val="3"/>
      <charset val="128"/>
    </font>
    <font>
      <sz val="18"/>
      <name val="HGP創英角ﾎﾟｯﾌﾟ体"/>
      <family val="3"/>
      <charset val="128"/>
    </font>
    <font>
      <sz val="11"/>
      <name val="HGP創英角ﾎﾟｯﾌﾟ体"/>
      <family val="3"/>
      <charset val="128"/>
    </font>
    <font>
      <b/>
      <sz val="18"/>
      <name val="ＭＳ Ｐゴシック"/>
      <family val="3"/>
      <charset val="128"/>
    </font>
    <font>
      <b/>
      <sz val="18"/>
      <color indexed="10"/>
      <name val="ＭＳ Ｐゴシック"/>
      <family val="3"/>
      <charset val="128"/>
    </font>
    <font>
      <sz val="18"/>
      <color indexed="8"/>
      <name val="ＭＳ Ｐゴシック"/>
      <family val="3"/>
      <charset val="128"/>
    </font>
    <font>
      <b/>
      <sz val="14"/>
      <color indexed="10"/>
      <name val="HGS創英角ｺﾞｼｯｸUB"/>
      <family val="3"/>
      <charset val="128"/>
    </font>
    <font>
      <b/>
      <sz val="18"/>
      <color indexed="10"/>
      <name val="ＭＳ Ｐゴシック"/>
      <family val="3"/>
      <charset val="128"/>
    </font>
    <font>
      <sz val="18"/>
      <color indexed="10"/>
      <name val="ＭＳ Ｐゴシック"/>
      <family val="3"/>
      <charset val="128"/>
    </font>
    <font>
      <b/>
      <sz val="16"/>
      <color indexed="8"/>
      <name val="ＭＳ Ｐゴシック"/>
      <family val="3"/>
      <charset val="128"/>
    </font>
    <font>
      <b/>
      <u/>
      <sz val="11"/>
      <color indexed="8"/>
      <name val="ＭＳ Ｐゴシック"/>
      <family val="3"/>
      <charset val="128"/>
    </font>
    <font>
      <vertAlign val="superscript"/>
      <sz val="11"/>
      <color indexed="8"/>
      <name val="ＭＳ Ｐゴシック"/>
      <family val="3"/>
      <charset val="128"/>
    </font>
    <font>
      <b/>
      <sz val="11"/>
      <color rgb="FFFF000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52"/>
        <bgColor indexed="64"/>
      </patternFill>
    </fill>
    <fill>
      <patternFill patternType="solid">
        <fgColor rgb="FFFFCCFF"/>
        <bgColor indexed="64"/>
      </patternFill>
    </fill>
  </fills>
  <borders count="82">
    <border>
      <left/>
      <right/>
      <top/>
      <bottom/>
      <diagonal/>
    </border>
    <border>
      <left style="medium">
        <color indexed="12"/>
      </left>
      <right style="medium">
        <color indexed="12"/>
      </right>
      <top style="medium">
        <color indexed="12"/>
      </top>
      <bottom style="medium">
        <color indexed="12"/>
      </bottom>
      <diagonal/>
    </border>
    <border>
      <left style="medium">
        <color indexed="39"/>
      </left>
      <right style="thin">
        <color indexed="39"/>
      </right>
      <top style="medium">
        <color indexed="39"/>
      </top>
      <bottom/>
      <diagonal/>
    </border>
    <border>
      <left style="thin">
        <color indexed="39"/>
      </left>
      <right style="thin">
        <color indexed="39"/>
      </right>
      <top style="medium">
        <color indexed="39"/>
      </top>
      <bottom/>
      <diagonal/>
    </border>
    <border>
      <left style="thin">
        <color indexed="39"/>
      </left>
      <right style="thin">
        <color indexed="39"/>
      </right>
      <top/>
      <bottom style="medium">
        <color indexed="39"/>
      </bottom>
      <diagonal/>
    </border>
    <border>
      <left style="thin">
        <color indexed="39"/>
      </left>
      <right style="thin">
        <color indexed="39"/>
      </right>
      <top/>
      <bottom style="thin">
        <color indexed="39"/>
      </bottom>
      <diagonal/>
    </border>
    <border>
      <left style="thin">
        <color indexed="39"/>
      </left>
      <right/>
      <top/>
      <bottom style="thin">
        <color indexed="39"/>
      </bottom>
      <diagonal/>
    </border>
    <border>
      <left style="thin">
        <color indexed="39"/>
      </left>
      <right style="thin">
        <color indexed="39"/>
      </right>
      <top style="thin">
        <color indexed="39"/>
      </top>
      <bottom style="thin">
        <color indexed="39"/>
      </bottom>
      <diagonal/>
    </border>
    <border>
      <left style="thin">
        <color indexed="39"/>
      </left>
      <right/>
      <top style="thin">
        <color indexed="39"/>
      </top>
      <bottom style="thin">
        <color indexed="39"/>
      </bottom>
      <diagonal/>
    </border>
    <border>
      <left style="thin">
        <color indexed="39"/>
      </left>
      <right style="thin">
        <color indexed="39"/>
      </right>
      <top style="thin">
        <color indexed="39"/>
      </top>
      <bottom style="medium">
        <color indexed="39"/>
      </bottom>
      <diagonal/>
    </border>
    <border>
      <left style="thin">
        <color indexed="39"/>
      </left>
      <right/>
      <top style="thin">
        <color indexed="39"/>
      </top>
      <bottom style="medium">
        <color indexed="39"/>
      </bottom>
      <diagonal/>
    </border>
    <border diagonalDown="1">
      <left style="medium">
        <color indexed="39"/>
      </left>
      <right style="medium">
        <color indexed="39"/>
      </right>
      <top style="medium">
        <color indexed="39"/>
      </top>
      <bottom style="medium">
        <color indexed="39"/>
      </bottom>
      <diagonal style="thin">
        <color indexed="39"/>
      </diagonal>
    </border>
    <border>
      <left style="medium">
        <color indexed="39"/>
      </left>
      <right style="medium">
        <color indexed="39"/>
      </right>
      <top style="medium">
        <color indexed="39"/>
      </top>
      <bottom style="medium">
        <color indexed="39"/>
      </bottom>
      <diagonal/>
    </border>
    <border>
      <left style="medium">
        <color indexed="39"/>
      </left>
      <right style="medium">
        <color indexed="39"/>
      </right>
      <top style="medium">
        <color indexed="39"/>
      </top>
      <bottom style="thin">
        <color indexed="39"/>
      </bottom>
      <diagonal/>
    </border>
    <border>
      <left style="medium">
        <color indexed="39"/>
      </left>
      <right style="medium">
        <color indexed="39"/>
      </right>
      <top style="thin">
        <color indexed="39"/>
      </top>
      <bottom style="thin">
        <color indexed="39"/>
      </bottom>
      <diagonal/>
    </border>
    <border>
      <left style="medium">
        <color indexed="39"/>
      </left>
      <right style="medium">
        <color indexed="39"/>
      </right>
      <top style="thin">
        <color indexed="39"/>
      </top>
      <bottom style="medium">
        <color indexed="39"/>
      </bottom>
      <diagonal/>
    </border>
    <border>
      <left style="medium">
        <color indexed="39"/>
      </left>
      <right style="thin">
        <color indexed="39"/>
      </right>
      <top/>
      <bottom/>
      <diagonal/>
    </border>
    <border>
      <left style="thin">
        <color indexed="39"/>
      </left>
      <right style="thin">
        <color indexed="39"/>
      </right>
      <top/>
      <bottom/>
      <diagonal/>
    </border>
    <border>
      <left style="medium">
        <color indexed="39"/>
      </left>
      <right/>
      <top style="medium">
        <color indexed="39"/>
      </top>
      <bottom/>
      <diagonal/>
    </border>
    <border>
      <left style="medium">
        <color indexed="39"/>
      </left>
      <right/>
      <top/>
      <bottom/>
      <diagonal/>
    </border>
    <border>
      <left style="medium">
        <color indexed="39"/>
      </left>
      <right/>
      <top style="thin">
        <color indexed="39"/>
      </top>
      <bottom style="thin">
        <color indexed="39"/>
      </bottom>
      <diagonal/>
    </border>
    <border>
      <left style="medium">
        <color indexed="39"/>
      </left>
      <right/>
      <top style="thin">
        <color indexed="39"/>
      </top>
      <bottom style="medium">
        <color indexed="39"/>
      </bottom>
      <diagonal/>
    </border>
    <border>
      <left/>
      <right style="thin">
        <color indexed="39"/>
      </right>
      <top style="thin">
        <color indexed="39"/>
      </top>
      <bottom style="thin">
        <color indexed="39"/>
      </bottom>
      <diagonal/>
    </border>
    <border>
      <left/>
      <right style="thin">
        <color indexed="39"/>
      </right>
      <top style="thin">
        <color indexed="39"/>
      </top>
      <bottom style="medium">
        <color indexed="39"/>
      </bottom>
      <diagonal/>
    </border>
    <border>
      <left style="medium">
        <color indexed="12"/>
      </left>
      <right style="medium">
        <color indexed="12"/>
      </right>
      <top style="medium">
        <color indexed="12"/>
      </top>
      <bottom/>
      <diagonal/>
    </border>
    <border>
      <left style="medium">
        <color indexed="12"/>
      </left>
      <right style="medium">
        <color indexed="12"/>
      </right>
      <top/>
      <bottom style="medium">
        <color indexed="12"/>
      </bottom>
      <diagonal/>
    </border>
    <border>
      <left style="medium">
        <color indexed="39"/>
      </left>
      <right/>
      <top style="medium">
        <color indexed="39"/>
      </top>
      <bottom style="thin">
        <color indexed="39"/>
      </bottom>
      <diagonal/>
    </border>
    <border>
      <left style="medium">
        <color indexed="12"/>
      </left>
      <right style="medium">
        <color indexed="39"/>
      </right>
      <top style="thin">
        <color indexed="39"/>
      </top>
      <bottom style="thin">
        <color indexed="39"/>
      </bottom>
      <diagonal/>
    </border>
    <border>
      <left style="medium">
        <color indexed="12"/>
      </left>
      <right style="medium">
        <color indexed="39"/>
      </right>
      <top style="thin">
        <color indexed="39"/>
      </top>
      <bottom style="medium">
        <color indexed="39"/>
      </bottom>
      <diagonal/>
    </border>
    <border>
      <left/>
      <right style="thin">
        <color indexed="39"/>
      </right>
      <top style="medium">
        <color indexed="39"/>
      </top>
      <bottom style="thin">
        <color indexed="39"/>
      </bottom>
      <diagonal/>
    </border>
    <border>
      <left style="thin">
        <color indexed="39"/>
      </left>
      <right style="thin">
        <color indexed="39"/>
      </right>
      <top style="medium">
        <color indexed="39"/>
      </top>
      <bottom style="thin">
        <color indexed="39"/>
      </bottom>
      <diagonal/>
    </border>
    <border>
      <left style="medium">
        <color indexed="12"/>
      </left>
      <right style="medium">
        <color indexed="39"/>
      </right>
      <top/>
      <bottom style="thin">
        <color indexed="39"/>
      </bottom>
      <diagonal/>
    </border>
    <border>
      <left style="thin">
        <color indexed="39"/>
      </left>
      <right style="medium">
        <color indexed="39"/>
      </right>
      <top style="medium">
        <color indexed="39"/>
      </top>
      <bottom/>
      <diagonal/>
    </border>
    <border>
      <left style="thin">
        <color indexed="39"/>
      </left>
      <right style="medium">
        <color indexed="39"/>
      </right>
      <top/>
      <bottom style="medium">
        <color indexed="39"/>
      </bottom>
      <diagonal/>
    </border>
    <border>
      <left style="medium">
        <color indexed="12"/>
      </left>
      <right style="medium">
        <color indexed="12"/>
      </right>
      <top style="thin">
        <color indexed="12"/>
      </top>
      <bottom style="thin">
        <color indexed="12"/>
      </bottom>
      <diagonal/>
    </border>
    <border>
      <left/>
      <right style="thin">
        <color indexed="39"/>
      </right>
      <top/>
      <bottom style="thin">
        <color indexed="39"/>
      </bottom>
      <diagonal/>
    </border>
    <border>
      <left style="medium">
        <color indexed="39"/>
      </left>
      <right/>
      <top/>
      <bottom style="thin">
        <color indexed="39"/>
      </bottom>
      <diagonal/>
    </border>
    <border>
      <left style="medium">
        <color indexed="12"/>
      </left>
      <right style="medium">
        <color indexed="12"/>
      </right>
      <top style="medium">
        <color indexed="12"/>
      </top>
      <bottom style="thin">
        <color indexed="12"/>
      </bottom>
      <diagonal/>
    </border>
    <border>
      <left style="medium">
        <color indexed="12"/>
      </left>
      <right style="medium">
        <color indexed="12"/>
      </right>
      <top/>
      <bottom style="thin">
        <color indexed="12"/>
      </bottom>
      <diagonal/>
    </border>
    <border>
      <left style="medium">
        <color indexed="12"/>
      </left>
      <right style="medium">
        <color indexed="12"/>
      </right>
      <top style="thin">
        <color indexed="12"/>
      </top>
      <bottom style="medium">
        <color indexed="12"/>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10"/>
      </left>
      <right style="thin">
        <color indexed="10"/>
      </right>
      <top style="medium">
        <color indexed="10"/>
      </top>
      <bottom style="thin">
        <color indexed="10"/>
      </bottom>
      <diagonal/>
    </border>
    <border>
      <left style="thin">
        <color indexed="10"/>
      </left>
      <right style="thin">
        <color indexed="10"/>
      </right>
      <top style="medium">
        <color indexed="10"/>
      </top>
      <bottom style="thin">
        <color indexed="10"/>
      </bottom>
      <diagonal/>
    </border>
    <border>
      <left style="thin">
        <color indexed="10"/>
      </left>
      <right style="medium">
        <color indexed="10"/>
      </right>
      <top style="medium">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10"/>
      </bottom>
      <diagonal/>
    </border>
    <border>
      <left style="double">
        <color indexed="10"/>
      </left>
      <right style="thin">
        <color indexed="10"/>
      </right>
      <top style="double">
        <color indexed="10"/>
      </top>
      <bottom style="thin">
        <color indexed="10"/>
      </bottom>
      <diagonal/>
    </border>
    <border>
      <left style="thin">
        <color indexed="10"/>
      </left>
      <right style="thin">
        <color indexed="10"/>
      </right>
      <top style="double">
        <color indexed="10"/>
      </top>
      <bottom style="thin">
        <color indexed="10"/>
      </bottom>
      <diagonal/>
    </border>
    <border>
      <left style="thin">
        <color indexed="10"/>
      </left>
      <right style="double">
        <color indexed="10"/>
      </right>
      <top style="double">
        <color indexed="10"/>
      </top>
      <bottom style="thin">
        <color indexed="10"/>
      </bottom>
      <diagonal/>
    </border>
    <border>
      <left style="double">
        <color indexed="10"/>
      </left>
      <right style="thin">
        <color indexed="10"/>
      </right>
      <top style="thin">
        <color indexed="10"/>
      </top>
      <bottom style="thin">
        <color indexed="10"/>
      </bottom>
      <diagonal/>
    </border>
    <border>
      <left style="double">
        <color indexed="10"/>
      </left>
      <right style="thin">
        <color indexed="10"/>
      </right>
      <top style="thin">
        <color indexed="10"/>
      </top>
      <bottom style="double">
        <color indexed="10"/>
      </bottom>
      <diagonal/>
    </border>
    <border>
      <left style="thin">
        <color indexed="10"/>
      </left>
      <right style="thin">
        <color indexed="10"/>
      </right>
      <top style="thin">
        <color indexed="10"/>
      </top>
      <bottom style="double">
        <color indexed="10"/>
      </bottom>
      <diagonal/>
    </border>
    <border>
      <left style="thin">
        <color indexed="10"/>
      </left>
      <right style="double">
        <color indexed="10"/>
      </right>
      <top style="thin">
        <color indexed="10"/>
      </top>
      <bottom style="thin">
        <color indexed="10"/>
      </bottom>
      <diagonal/>
    </border>
    <border>
      <left style="medium">
        <color indexed="12"/>
      </left>
      <right/>
      <top/>
      <bottom style="thin">
        <color indexed="39"/>
      </bottom>
      <diagonal/>
    </border>
    <border>
      <left style="medium">
        <color indexed="12"/>
      </left>
      <right/>
      <top style="thin">
        <color indexed="39"/>
      </top>
      <bottom style="thin">
        <color indexed="39"/>
      </bottom>
      <diagonal/>
    </border>
    <border>
      <left style="medium">
        <color indexed="12"/>
      </left>
      <right/>
      <top style="thin">
        <color indexed="39"/>
      </top>
      <bottom style="medium">
        <color indexed="39"/>
      </bottom>
      <diagonal/>
    </border>
    <border>
      <left style="medium">
        <color indexed="12"/>
      </left>
      <right/>
      <top style="medium">
        <color indexed="12"/>
      </top>
      <bottom/>
      <diagonal/>
    </border>
    <border>
      <left style="medium">
        <color indexed="12"/>
      </left>
      <right/>
      <top/>
      <bottom style="medium">
        <color indexed="12"/>
      </bottom>
      <diagonal/>
    </border>
    <border>
      <left/>
      <right style="thin">
        <color indexed="64"/>
      </right>
      <top style="thin">
        <color indexed="64"/>
      </top>
      <bottom style="thin">
        <color indexed="64"/>
      </bottom>
      <diagonal/>
    </border>
    <border>
      <left style="mediumDashed">
        <color indexed="64"/>
      </left>
      <right/>
      <top/>
      <bottom/>
      <diagonal/>
    </border>
    <border>
      <left style="medium">
        <color indexed="12"/>
      </left>
      <right/>
      <top style="medium">
        <color indexed="12"/>
      </top>
      <bottom style="medium">
        <color indexed="12"/>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10"/>
      </left>
      <right style="double">
        <color indexed="10"/>
      </right>
      <top style="thin">
        <color indexed="10"/>
      </top>
      <bottom style="double">
        <color indexed="10"/>
      </bottom>
      <diagonal/>
    </border>
    <border>
      <left style="medium">
        <color indexed="10"/>
      </left>
      <right style="thin">
        <color indexed="10"/>
      </right>
      <top style="thin">
        <color indexed="10"/>
      </top>
      <bottom style="thin">
        <color indexed="10"/>
      </bottom>
      <diagonal/>
    </border>
    <border>
      <left style="medium">
        <color indexed="10"/>
      </left>
      <right style="thin">
        <color indexed="10"/>
      </right>
      <top style="thin">
        <color indexed="10"/>
      </top>
      <bottom style="medium">
        <color indexed="10"/>
      </bottom>
      <diagonal/>
    </border>
    <border>
      <left style="double">
        <color indexed="10"/>
      </left>
      <right style="thin">
        <color indexed="10"/>
      </right>
      <top style="thin">
        <color indexed="10"/>
      </top>
      <bottom/>
      <diagonal/>
    </border>
    <border>
      <left style="double">
        <color indexed="10"/>
      </left>
      <right style="thin">
        <color indexed="10"/>
      </right>
      <top/>
      <bottom style="double">
        <color indexed="10"/>
      </bottom>
      <diagonal/>
    </border>
    <border>
      <left style="thin">
        <color indexed="10"/>
      </left>
      <right style="thin">
        <color indexed="10"/>
      </right>
      <top/>
      <bottom style="thin">
        <color indexed="10"/>
      </bottom>
      <diagonal/>
    </border>
    <border>
      <left style="thin">
        <color indexed="10"/>
      </left>
      <right style="medium">
        <color indexed="10"/>
      </right>
      <top style="thin">
        <color indexed="10"/>
      </top>
      <bottom style="thin">
        <color indexed="10"/>
      </bottom>
      <diagonal/>
    </border>
    <border>
      <left style="thin">
        <color indexed="10"/>
      </left>
      <right/>
      <top style="thin">
        <color indexed="10"/>
      </top>
      <bottom/>
      <diagonal/>
    </border>
    <border>
      <left/>
      <right style="double">
        <color indexed="10"/>
      </right>
      <top style="thin">
        <color indexed="10"/>
      </top>
      <bottom/>
      <diagonal/>
    </border>
    <border>
      <left style="thin">
        <color indexed="10"/>
      </left>
      <right/>
      <top/>
      <bottom style="double">
        <color indexed="10"/>
      </bottom>
      <diagonal/>
    </border>
    <border>
      <left/>
      <right style="double">
        <color indexed="10"/>
      </right>
      <top/>
      <bottom style="double">
        <color indexed="10"/>
      </bottom>
      <diagonal/>
    </border>
    <border>
      <left style="thin">
        <color indexed="10"/>
      </left>
      <right style="medium">
        <color indexed="10"/>
      </right>
      <top style="thin">
        <color indexed="10"/>
      </top>
      <bottom style="medium">
        <color indexed="10"/>
      </bottom>
      <diagonal/>
    </border>
    <border diagonalDown="1">
      <left style="medium">
        <color indexed="39"/>
      </left>
      <right style="medium">
        <color indexed="39"/>
      </right>
      <top style="medium">
        <color indexed="39"/>
      </top>
      <bottom/>
      <diagonal style="thin">
        <color indexed="39"/>
      </diagonal>
    </border>
    <border diagonalDown="1">
      <left style="medium">
        <color indexed="39"/>
      </left>
      <right style="medium">
        <color indexed="39"/>
      </right>
      <top/>
      <bottom/>
      <diagonal style="thin">
        <color indexed="39"/>
      </diagonal>
    </border>
  </borders>
  <cellStyleXfs count="5">
    <xf numFmtId="0" fontId="0"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alignment vertical="center"/>
    </xf>
  </cellStyleXfs>
  <cellXfs count="224">
    <xf numFmtId="0" fontId="0" fillId="0" borderId="0" xfId="0"/>
    <xf numFmtId="0" fontId="0" fillId="0" borderId="0" xfId="0" applyProtection="1">
      <protection hidden="1"/>
    </xf>
    <xf numFmtId="0" fontId="16" fillId="0" borderId="0" xfId="0" applyFont="1" applyAlignment="1" applyProtection="1">
      <alignment horizontal="right"/>
      <protection hidden="1"/>
    </xf>
    <xf numFmtId="0" fontId="12" fillId="0" borderId="0" xfId="0" applyFont="1" applyProtection="1">
      <protection hidden="1"/>
    </xf>
    <xf numFmtId="0" fontId="11" fillId="0" borderId="0" xfId="0" applyFont="1" applyProtection="1">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0" fillId="0" borderId="0" xfId="0" applyBorder="1" applyProtection="1">
      <protection hidden="1"/>
    </xf>
    <xf numFmtId="180" fontId="4" fillId="0" borderId="0" xfId="0" applyNumberFormat="1" applyFont="1" applyBorder="1" applyAlignment="1" applyProtection="1">
      <alignment vertical="center"/>
      <protection hidden="1"/>
    </xf>
    <xf numFmtId="178" fontId="0" fillId="0" borderId="1" xfId="0" applyNumberFormat="1" applyFill="1" applyBorder="1" applyAlignment="1" applyProtection="1">
      <alignment horizontal="center"/>
      <protection hidden="1"/>
    </xf>
    <xf numFmtId="0" fontId="0" fillId="0" borderId="0" xfId="0" applyAlignment="1" applyProtection="1">
      <alignment horizontal="center" vertical="center"/>
      <protection hidden="1"/>
    </xf>
    <xf numFmtId="178" fontId="0" fillId="0" borderId="1" xfId="0" applyNumberFormat="1" applyFill="1" applyBorder="1" applyProtection="1">
      <protection hidden="1"/>
    </xf>
    <xf numFmtId="181" fontId="0" fillId="0" borderId="1" xfId="0" applyNumberFormat="1" applyFill="1" applyBorder="1" applyProtection="1">
      <protection hidden="1"/>
    </xf>
    <xf numFmtId="0" fontId="6" fillId="0" borderId="0" xfId="0" applyFont="1" applyAlignment="1" applyProtection="1">
      <alignment vertic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181" fontId="0" fillId="0" borderId="5" xfId="0" applyNumberFormat="1" applyBorder="1" applyAlignment="1" applyProtection="1">
      <alignment horizontal="right"/>
      <protection hidden="1"/>
    </xf>
    <xf numFmtId="180" fontId="0" fillId="0" borderId="5" xfId="0" applyNumberFormat="1" applyBorder="1" applyAlignment="1" applyProtection="1">
      <alignment horizontal="right"/>
      <protection hidden="1"/>
    </xf>
    <xf numFmtId="180" fontId="0" fillId="0" borderId="6" xfId="0" applyNumberFormat="1" applyBorder="1" applyAlignment="1" applyProtection="1">
      <alignment horizontal="right"/>
      <protection hidden="1"/>
    </xf>
    <xf numFmtId="178" fontId="0" fillId="0" borderId="7" xfId="0" applyNumberFormat="1" applyBorder="1" applyAlignment="1" applyProtection="1">
      <alignment horizontal="right"/>
      <protection hidden="1"/>
    </xf>
    <xf numFmtId="181" fontId="0" fillId="0" borderId="7" xfId="0" applyNumberFormat="1" applyBorder="1" applyAlignment="1" applyProtection="1">
      <alignment horizontal="right"/>
      <protection hidden="1"/>
    </xf>
    <xf numFmtId="179" fontId="0" fillId="0" borderId="7" xfId="0" applyNumberFormat="1" applyBorder="1" applyAlignment="1" applyProtection="1">
      <alignment horizontal="right"/>
      <protection hidden="1"/>
    </xf>
    <xf numFmtId="180" fontId="0" fillId="0" borderId="7" xfId="0" applyNumberFormat="1" applyBorder="1" applyAlignment="1" applyProtection="1">
      <alignment horizontal="right"/>
      <protection hidden="1"/>
    </xf>
    <xf numFmtId="180" fontId="0" fillId="0" borderId="8" xfId="0" applyNumberFormat="1" applyBorder="1" applyAlignment="1" applyProtection="1">
      <alignment horizontal="right"/>
      <protection hidden="1"/>
    </xf>
    <xf numFmtId="178" fontId="0" fillId="0" borderId="9" xfId="0" applyNumberFormat="1" applyBorder="1" applyAlignment="1" applyProtection="1">
      <alignment horizontal="right"/>
      <protection hidden="1"/>
    </xf>
    <xf numFmtId="181" fontId="0" fillId="0" borderId="9" xfId="0" applyNumberFormat="1" applyBorder="1" applyAlignment="1" applyProtection="1">
      <alignment horizontal="right"/>
      <protection hidden="1"/>
    </xf>
    <xf numFmtId="179" fontId="0" fillId="0" borderId="9" xfId="0" applyNumberFormat="1" applyBorder="1" applyAlignment="1" applyProtection="1">
      <alignment horizontal="right"/>
      <protection hidden="1"/>
    </xf>
    <xf numFmtId="180" fontId="0" fillId="0" borderId="9" xfId="0" applyNumberFormat="1" applyBorder="1" applyAlignment="1" applyProtection="1">
      <alignment horizontal="right"/>
      <protection hidden="1"/>
    </xf>
    <xf numFmtId="180" fontId="0" fillId="0" borderId="10" xfId="0" applyNumberFormat="1" applyBorder="1" applyAlignment="1" applyProtection="1">
      <alignment horizontal="right"/>
      <protection hidden="1"/>
    </xf>
    <xf numFmtId="0" fontId="6" fillId="0" borderId="11" xfId="0" applyFont="1" applyBorder="1" applyAlignment="1" applyProtection="1">
      <alignment vertical="center"/>
      <protection hidden="1"/>
    </xf>
    <xf numFmtId="0" fontId="0" fillId="0" borderId="12" xfId="0" applyBorder="1" applyAlignment="1" applyProtection="1">
      <alignment horizontal="center"/>
      <protection hidden="1"/>
    </xf>
    <xf numFmtId="0" fontId="0" fillId="0" borderId="13" xfId="0" applyBorder="1" applyProtection="1">
      <protection hidden="1"/>
    </xf>
    <xf numFmtId="176" fontId="0" fillId="0" borderId="13" xfId="0" applyNumberFormat="1" applyBorder="1" applyProtection="1">
      <protection hidden="1"/>
    </xf>
    <xf numFmtId="0" fontId="0" fillId="0" borderId="14" xfId="0" applyBorder="1" applyProtection="1">
      <protection hidden="1"/>
    </xf>
    <xf numFmtId="176" fontId="0" fillId="0" borderId="14" xfId="0" applyNumberFormat="1" applyBorder="1" applyProtection="1">
      <protection hidden="1"/>
    </xf>
    <xf numFmtId="0" fontId="0" fillId="0" borderId="15" xfId="0" applyBorder="1" applyProtection="1">
      <protection hidden="1"/>
    </xf>
    <xf numFmtId="176" fontId="0" fillId="0" borderId="15" xfId="0" applyNumberFormat="1" applyBorder="1" applyProtection="1">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21" xfId="0" applyBorder="1" applyAlignment="1" applyProtection="1">
      <alignment horizontal="center"/>
      <protection hidden="1"/>
    </xf>
    <xf numFmtId="178" fontId="0" fillId="0" borderId="22" xfId="0" applyNumberFormat="1" applyBorder="1" applyAlignment="1" applyProtection="1">
      <alignment horizontal="right"/>
      <protection hidden="1"/>
    </xf>
    <xf numFmtId="178" fontId="0" fillId="0" borderId="23" xfId="0" applyNumberFormat="1" applyBorder="1" applyAlignment="1" applyProtection="1">
      <alignment horizontal="right"/>
      <protection hidden="1"/>
    </xf>
    <xf numFmtId="0" fontId="4" fillId="0" borderId="24" xfId="0" applyFont="1" applyBorder="1" applyAlignment="1" applyProtection="1">
      <alignment vertical="center"/>
      <protection hidden="1"/>
    </xf>
    <xf numFmtId="0" fontId="4" fillId="0" borderId="25" xfId="0" applyFont="1" applyBorder="1" applyAlignment="1" applyProtection="1">
      <alignment horizontal="center" vertical="center"/>
      <protection hidden="1"/>
    </xf>
    <xf numFmtId="0" fontId="0" fillId="0" borderId="26" xfId="0" applyBorder="1" applyAlignment="1" applyProtection="1">
      <alignment horizontal="center"/>
      <protection hidden="1"/>
    </xf>
    <xf numFmtId="0" fontId="0" fillId="0" borderId="27" xfId="0" applyBorder="1" applyProtection="1">
      <protection hidden="1"/>
    </xf>
    <xf numFmtId="0" fontId="0" fillId="0" borderId="28" xfId="0" applyBorder="1" applyProtection="1">
      <protection hidden="1"/>
    </xf>
    <xf numFmtId="0" fontId="0" fillId="0" borderId="29" xfId="0" applyBorder="1" applyAlignment="1" applyProtection="1">
      <alignment horizontal="right"/>
      <protection hidden="1"/>
    </xf>
    <xf numFmtId="0" fontId="0" fillId="0" borderId="30" xfId="0" applyBorder="1" applyAlignment="1" applyProtection="1">
      <alignment horizontal="right"/>
      <protection hidden="1"/>
    </xf>
    <xf numFmtId="0" fontId="0" fillId="0" borderId="31" xfId="0" applyBorder="1" applyAlignment="1" applyProtection="1">
      <alignment horizontal="right"/>
      <protection hidden="1"/>
    </xf>
    <xf numFmtId="0" fontId="0" fillId="0" borderId="22" xfId="0" applyBorder="1" applyAlignment="1" applyProtection="1">
      <alignment horizontal="right"/>
      <protection hidden="1"/>
    </xf>
    <xf numFmtId="0" fontId="0" fillId="0" borderId="7" xfId="0" applyBorder="1" applyAlignment="1" applyProtection="1">
      <alignment horizontal="right"/>
      <protection hidden="1"/>
    </xf>
    <xf numFmtId="0" fontId="0" fillId="0" borderId="27" xfId="0" applyBorder="1" applyAlignment="1" applyProtection="1">
      <alignment horizontal="right"/>
      <protection hidden="1"/>
    </xf>
    <xf numFmtId="0" fontId="0" fillId="0" borderId="5" xfId="0" applyBorder="1" applyAlignment="1" applyProtection="1">
      <alignment horizontal="right"/>
      <protection hidden="1"/>
    </xf>
    <xf numFmtId="0" fontId="0" fillId="0" borderId="32"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0" xfId="0" applyFill="1" applyBorder="1" applyProtection="1">
      <protection hidden="1"/>
    </xf>
    <xf numFmtId="0" fontId="2" fillId="0" borderId="0" xfId="0" applyFont="1" applyBorder="1" applyProtection="1">
      <protection hidden="1"/>
    </xf>
    <xf numFmtId="0" fontId="2" fillId="0" borderId="34" xfId="0" applyFont="1" applyBorder="1" applyProtection="1">
      <protection hidden="1"/>
    </xf>
    <xf numFmtId="178" fontId="2" fillId="0" borderId="22" xfId="0" applyNumberFormat="1" applyFont="1" applyBorder="1" applyAlignment="1" applyProtection="1">
      <alignment horizontal="right"/>
      <protection hidden="1"/>
    </xf>
    <xf numFmtId="178" fontId="2" fillId="0" borderId="7" xfId="0" applyNumberFormat="1" applyFont="1" applyBorder="1" applyAlignment="1" applyProtection="1">
      <alignment horizontal="right"/>
      <protection hidden="1"/>
    </xf>
    <xf numFmtId="181" fontId="2" fillId="0" borderId="7" xfId="0" applyNumberFormat="1" applyFont="1" applyBorder="1" applyAlignment="1" applyProtection="1">
      <alignment horizontal="right"/>
      <protection hidden="1"/>
    </xf>
    <xf numFmtId="179" fontId="2" fillId="0" borderId="7" xfId="0" applyNumberFormat="1" applyFont="1" applyBorder="1" applyAlignment="1" applyProtection="1">
      <alignment horizontal="right"/>
      <protection hidden="1"/>
    </xf>
    <xf numFmtId="180" fontId="2" fillId="0" borderId="7" xfId="0" applyNumberFormat="1" applyFont="1" applyBorder="1" applyAlignment="1" applyProtection="1">
      <alignment horizontal="right"/>
      <protection hidden="1"/>
    </xf>
    <xf numFmtId="180" fontId="2" fillId="0" borderId="8" xfId="0" applyNumberFormat="1" applyFont="1" applyBorder="1" applyAlignment="1" applyProtection="1">
      <alignment horizontal="right"/>
      <protection hidden="1"/>
    </xf>
    <xf numFmtId="0" fontId="2" fillId="0" borderId="20" xfId="0" applyFont="1" applyBorder="1" applyAlignment="1" applyProtection="1">
      <alignment horizontal="center"/>
      <protection hidden="1"/>
    </xf>
    <xf numFmtId="0" fontId="2" fillId="0" borderId="27" xfId="0" applyFont="1" applyBorder="1" applyProtection="1">
      <protection hidden="1"/>
    </xf>
    <xf numFmtId="0" fontId="2" fillId="0" borderId="0" xfId="0" applyFont="1" applyProtection="1">
      <protection hidden="1"/>
    </xf>
    <xf numFmtId="0" fontId="2" fillId="0" borderId="22" xfId="0" applyFont="1" applyBorder="1" applyAlignment="1" applyProtection="1">
      <alignment horizontal="right"/>
      <protection hidden="1"/>
    </xf>
    <xf numFmtId="0" fontId="2" fillId="0" borderId="7" xfId="0" applyFont="1" applyBorder="1" applyAlignment="1" applyProtection="1">
      <alignment horizontal="right"/>
      <protection hidden="1"/>
    </xf>
    <xf numFmtId="0" fontId="2" fillId="0" borderId="27" xfId="0" applyFont="1" applyBorder="1" applyAlignment="1" applyProtection="1">
      <alignment horizontal="right"/>
      <protection hidden="1"/>
    </xf>
    <xf numFmtId="0" fontId="0" fillId="0" borderId="35" xfId="0" applyBorder="1" applyAlignment="1" applyProtection="1">
      <alignment horizontal="right"/>
      <protection hidden="1"/>
    </xf>
    <xf numFmtId="0" fontId="0" fillId="0" borderId="36" xfId="0" applyBorder="1" applyAlignment="1" applyProtection="1">
      <alignment horizontal="center"/>
      <protection hidden="1"/>
    </xf>
    <xf numFmtId="0" fontId="2" fillId="0" borderId="37" xfId="0" applyFont="1" applyBorder="1" applyProtection="1">
      <protection hidden="1"/>
    </xf>
    <xf numFmtId="0" fontId="2" fillId="0" borderId="38" xfId="0" applyFont="1" applyBorder="1" applyProtection="1">
      <protection hidden="1"/>
    </xf>
    <xf numFmtId="0" fontId="2" fillId="0" borderId="39" xfId="0" applyFont="1" applyBorder="1" applyProtection="1">
      <protection hidden="1"/>
    </xf>
    <xf numFmtId="0" fontId="14" fillId="0" borderId="0"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178" fontId="0" fillId="0" borderId="0" xfId="0" applyNumberFormat="1" applyBorder="1" applyProtection="1">
      <protection hidden="1"/>
    </xf>
    <xf numFmtId="0" fontId="0" fillId="0" borderId="0" xfId="0" applyBorder="1" applyAlignment="1" applyProtection="1">
      <alignment horizontal="center"/>
      <protection hidden="1"/>
    </xf>
    <xf numFmtId="177" fontId="4" fillId="0" borderId="0" xfId="0" applyNumberFormat="1" applyFont="1" applyBorder="1" applyAlignment="1" applyProtection="1">
      <alignment horizontal="right" vertical="center"/>
      <protection hidden="1"/>
    </xf>
    <xf numFmtId="0" fontId="0" fillId="0" borderId="0" xfId="0" applyAlignment="1" applyProtection="1">
      <alignment horizontal="right"/>
      <protection hidden="1"/>
    </xf>
    <xf numFmtId="0" fontId="0" fillId="2" borderId="0" xfId="0" applyFill="1" applyProtection="1">
      <protection hidden="1"/>
    </xf>
    <xf numFmtId="0" fontId="0" fillId="2" borderId="0" xfId="0" applyFill="1" applyBorder="1" applyProtection="1">
      <protection hidden="1"/>
    </xf>
    <xf numFmtId="0" fontId="20" fillId="0" borderId="0" xfId="0" applyFont="1" applyProtection="1">
      <protection hidden="1"/>
    </xf>
    <xf numFmtId="0" fontId="21" fillId="0" borderId="0" xfId="0" applyFont="1" applyProtection="1">
      <protection hidden="1"/>
    </xf>
    <xf numFmtId="0" fontId="4" fillId="0" borderId="40" xfId="0" applyFont="1" applyBorder="1" applyAlignment="1" applyProtection="1">
      <alignment vertical="center"/>
      <protection hidden="1"/>
    </xf>
    <xf numFmtId="0" fontId="4" fillId="0" borderId="40" xfId="0" applyFont="1" applyBorder="1" applyAlignment="1" applyProtection="1">
      <alignment horizontal="center" vertical="center"/>
      <protection hidden="1"/>
    </xf>
    <xf numFmtId="0" fontId="4" fillId="0" borderId="40" xfId="0" applyFont="1" applyBorder="1" applyAlignment="1" applyProtection="1">
      <alignment vertical="center" wrapText="1"/>
      <protection hidden="1"/>
    </xf>
    <xf numFmtId="0" fontId="0" fillId="0" borderId="40" xfId="0" applyBorder="1" applyProtection="1">
      <protection hidden="1"/>
    </xf>
    <xf numFmtId="0" fontId="0" fillId="0" borderId="41" xfId="0" applyBorder="1" applyProtection="1">
      <protection hidden="1"/>
    </xf>
    <xf numFmtId="178" fontId="0" fillId="0" borderId="40" xfId="0" applyNumberFormat="1" applyBorder="1" applyProtection="1">
      <protection hidden="1"/>
    </xf>
    <xf numFmtId="0" fontId="0" fillId="0" borderId="40" xfId="0" applyBorder="1" applyAlignment="1" applyProtection="1">
      <alignment horizontal="center"/>
      <protection hidden="1"/>
    </xf>
    <xf numFmtId="0" fontId="27" fillId="0" borderId="0" xfId="0" applyFont="1" applyProtection="1">
      <protection hidden="1"/>
    </xf>
    <xf numFmtId="0" fontId="28" fillId="0" borderId="0" xfId="0" applyFont="1" applyProtection="1">
      <protection hidden="1"/>
    </xf>
    <xf numFmtId="0" fontId="4" fillId="2" borderId="40" xfId="0" applyFont="1" applyFill="1" applyBorder="1" applyAlignment="1" applyProtection="1">
      <alignment vertical="center" wrapText="1"/>
      <protection hidden="1"/>
    </xf>
    <xf numFmtId="0" fontId="0" fillId="2" borderId="40" xfId="0" applyFill="1" applyBorder="1" applyAlignment="1" applyProtection="1">
      <alignment horizontal="center"/>
      <protection hidden="1"/>
    </xf>
    <xf numFmtId="178" fontId="0" fillId="2" borderId="40" xfId="0" applyNumberFormat="1" applyFill="1" applyBorder="1" applyProtection="1">
      <protection hidden="1"/>
    </xf>
    <xf numFmtId="177" fontId="4" fillId="3" borderId="40" xfId="0" applyNumberFormat="1" applyFont="1" applyFill="1" applyBorder="1" applyAlignment="1" applyProtection="1">
      <alignment horizontal="right" vertical="center"/>
      <protection locked="0"/>
    </xf>
    <xf numFmtId="177" fontId="4" fillId="0" borderId="0" xfId="0" applyNumberFormat="1" applyFont="1" applyBorder="1" applyAlignment="1" applyProtection="1">
      <alignment vertical="center"/>
      <protection hidden="1"/>
    </xf>
    <xf numFmtId="0" fontId="4" fillId="0" borderId="42" xfId="0" applyFont="1" applyBorder="1" applyAlignment="1" applyProtection="1">
      <alignment horizontal="center" vertical="center" wrapText="1"/>
      <protection hidden="1"/>
    </xf>
    <xf numFmtId="0" fontId="13" fillId="0" borderId="43" xfId="0" applyFont="1" applyBorder="1" applyAlignment="1" applyProtection="1">
      <alignment horizontal="center" vertical="center" wrapText="1"/>
      <protection hidden="1"/>
    </xf>
    <xf numFmtId="0" fontId="4" fillId="0" borderId="43"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178" fontId="4" fillId="0" borderId="45" xfId="0" applyNumberFormat="1" applyFont="1" applyBorder="1" applyAlignment="1" applyProtection="1">
      <alignment vertical="center"/>
      <protection hidden="1"/>
    </xf>
    <xf numFmtId="180" fontId="4" fillId="0" borderId="45" xfId="0" applyNumberFormat="1" applyFont="1" applyBorder="1" applyAlignment="1" applyProtection="1">
      <alignment vertical="center"/>
      <protection hidden="1"/>
    </xf>
    <xf numFmtId="177" fontId="4" fillId="0" borderId="45" xfId="0" applyNumberFormat="1" applyFont="1" applyBorder="1" applyAlignment="1" applyProtection="1">
      <alignment vertical="center"/>
      <protection hidden="1"/>
    </xf>
    <xf numFmtId="177" fontId="4" fillId="0" borderId="46" xfId="0" applyNumberFormat="1" applyFont="1" applyBorder="1" applyAlignment="1" applyProtection="1">
      <alignment vertical="center"/>
      <protection hidden="1"/>
    </xf>
    <xf numFmtId="180" fontId="4" fillId="0" borderId="46" xfId="0" applyNumberFormat="1" applyFont="1" applyBorder="1" applyAlignment="1" applyProtection="1">
      <alignment vertical="center"/>
      <protection hidden="1"/>
    </xf>
    <xf numFmtId="178" fontId="0" fillId="0" borderId="47" xfId="0" applyNumberFormat="1" applyBorder="1" applyProtection="1">
      <protection hidden="1"/>
    </xf>
    <xf numFmtId="177" fontId="0" fillId="0" borderId="48" xfId="0" applyNumberFormat="1" applyBorder="1" applyProtection="1">
      <protection hidden="1"/>
    </xf>
    <xf numFmtId="177" fontId="0" fillId="0" borderId="49" xfId="0" applyNumberFormat="1" applyBorder="1" applyProtection="1">
      <protection hidden="1"/>
    </xf>
    <xf numFmtId="0" fontId="0" fillId="0" borderId="50" xfId="0" applyBorder="1" applyProtection="1">
      <protection hidden="1"/>
    </xf>
    <xf numFmtId="182" fontId="0" fillId="0" borderId="45" xfId="0" quotePrefix="1" applyNumberFormat="1" applyBorder="1" applyAlignment="1" applyProtection="1">
      <protection hidden="1"/>
    </xf>
    <xf numFmtId="0" fontId="0" fillId="0" borderId="51" xfId="0" applyBorder="1" applyProtection="1">
      <protection hidden="1"/>
    </xf>
    <xf numFmtId="182" fontId="0" fillId="0" borderId="52" xfId="0" quotePrefix="1" applyNumberFormat="1" applyBorder="1" applyAlignment="1" applyProtection="1">
      <protection hidden="1"/>
    </xf>
    <xf numFmtId="182" fontId="0" fillId="2" borderId="50" xfId="0" quotePrefix="1" applyNumberFormat="1" applyFill="1" applyBorder="1" applyAlignment="1" applyProtection="1">
      <protection hidden="1"/>
    </xf>
    <xf numFmtId="182" fontId="0" fillId="2" borderId="45" xfId="0" quotePrefix="1" applyNumberFormat="1" applyFill="1" applyBorder="1" applyAlignment="1" applyProtection="1">
      <protection hidden="1"/>
    </xf>
    <xf numFmtId="182" fontId="0" fillId="0" borderId="51" xfId="0" quotePrefix="1" applyNumberFormat="1" applyBorder="1" applyAlignment="1" applyProtection="1">
      <protection hidden="1"/>
    </xf>
    <xf numFmtId="0" fontId="0" fillId="0" borderId="47" xfId="0" applyBorder="1" applyAlignment="1" applyProtection="1">
      <alignment wrapText="1"/>
      <protection hidden="1"/>
    </xf>
    <xf numFmtId="177" fontId="0" fillId="0" borderId="48" xfId="0" applyNumberFormat="1" applyFill="1" applyBorder="1" applyProtection="1">
      <protection hidden="1"/>
    </xf>
    <xf numFmtId="181" fontId="0" fillId="0" borderId="45" xfId="0" applyNumberFormat="1" applyBorder="1" applyProtection="1">
      <protection hidden="1"/>
    </xf>
    <xf numFmtId="181" fontId="0" fillId="0" borderId="53" xfId="0" applyNumberFormat="1" applyBorder="1" applyProtection="1">
      <protection hidden="1"/>
    </xf>
    <xf numFmtId="0" fontId="2" fillId="0" borderId="50" xfId="0" applyFont="1" applyBorder="1" applyAlignment="1" applyProtection="1">
      <alignment horizontal="left" vertical="center"/>
      <protection hidden="1"/>
    </xf>
    <xf numFmtId="0" fontId="0" fillId="0" borderId="0" xfId="0" applyAlignment="1" applyProtection="1">
      <alignment horizontal="right" vertical="top"/>
      <protection hidden="1"/>
    </xf>
    <xf numFmtId="178" fontId="0" fillId="0" borderId="40" xfId="0" applyNumberFormat="1" applyBorder="1" applyAlignment="1" applyProtection="1">
      <alignment vertical="center"/>
      <protection hidden="1"/>
    </xf>
    <xf numFmtId="0" fontId="0" fillId="0" borderId="40" xfId="0" applyBorder="1" applyAlignment="1" applyProtection="1">
      <alignment horizontal="center" vertical="center"/>
      <protection hidden="1"/>
    </xf>
    <xf numFmtId="177" fontId="0" fillId="0" borderId="40" xfId="0" quotePrefix="1" applyNumberFormat="1" applyFill="1" applyBorder="1" applyAlignment="1" applyProtection="1">
      <alignment vertical="center"/>
      <protection hidden="1"/>
    </xf>
    <xf numFmtId="0" fontId="0" fillId="0" borderId="41" xfId="0" applyBorder="1" applyAlignment="1" applyProtection="1">
      <alignment horizontal="center" vertical="center"/>
      <protection hidden="1"/>
    </xf>
    <xf numFmtId="183" fontId="0" fillId="0" borderId="40" xfId="1" applyNumberFormat="1" applyFont="1" applyFill="1" applyBorder="1" applyAlignment="1" applyProtection="1">
      <alignment vertical="center"/>
      <protection hidden="1"/>
    </xf>
    <xf numFmtId="0" fontId="0" fillId="0" borderId="54" xfId="0" applyBorder="1" applyAlignment="1" applyProtection="1">
      <alignment horizontal="right"/>
      <protection hidden="1"/>
    </xf>
    <xf numFmtId="0" fontId="0" fillId="0" borderId="55" xfId="0" applyBorder="1" applyProtection="1">
      <protection hidden="1"/>
    </xf>
    <xf numFmtId="0" fontId="0" fillId="0" borderId="55" xfId="0" applyBorder="1" applyAlignment="1" applyProtection="1">
      <alignment horizontal="right"/>
      <protection hidden="1"/>
    </xf>
    <xf numFmtId="0" fontId="2" fillId="0" borderId="55" xfId="0" applyFont="1" applyBorder="1" applyProtection="1">
      <protection hidden="1"/>
    </xf>
    <xf numFmtId="0" fontId="0" fillId="0" borderId="56" xfId="0" applyBorder="1" applyProtection="1">
      <protection hidden="1"/>
    </xf>
    <xf numFmtId="0" fontId="2" fillId="0" borderId="40" xfId="0" applyFont="1" applyBorder="1" applyProtection="1">
      <protection hidden="1"/>
    </xf>
    <xf numFmtId="0" fontId="4" fillId="0" borderId="57" xfId="0" applyFont="1" applyBorder="1" applyAlignment="1" applyProtection="1">
      <alignment horizontal="center" vertical="center"/>
      <protection hidden="1"/>
    </xf>
    <xf numFmtId="0" fontId="4" fillId="0" borderId="58" xfId="0" applyFont="1" applyBorder="1" applyAlignment="1" applyProtection="1">
      <alignment horizontal="center" vertical="center"/>
      <protection hidden="1"/>
    </xf>
    <xf numFmtId="177" fontId="4" fillId="4" borderId="40" xfId="0" applyNumberFormat="1" applyFont="1" applyFill="1" applyBorder="1" applyAlignment="1" applyProtection="1">
      <alignment horizontal="right" vertical="center"/>
      <protection locked="0"/>
    </xf>
    <xf numFmtId="177" fontId="4" fillId="4" borderId="59" xfId="0" applyNumberFormat="1" applyFont="1" applyFill="1" applyBorder="1" applyAlignment="1" applyProtection="1">
      <alignment horizontal="right" vertical="center"/>
      <protection locked="0"/>
    </xf>
    <xf numFmtId="0" fontId="0" fillId="4" borderId="40" xfId="0" applyFill="1" applyBorder="1" applyProtection="1">
      <protection locked="0"/>
    </xf>
    <xf numFmtId="182" fontId="30" fillId="2" borderId="45" xfId="0" applyNumberFormat="1" applyFont="1" applyFill="1" applyBorder="1" applyAlignment="1" applyProtection="1">
      <alignment horizontal="right" vertical="center"/>
      <protection hidden="1"/>
    </xf>
    <xf numFmtId="182" fontId="30" fillId="2" borderId="53" xfId="0" applyNumberFormat="1" applyFont="1" applyFill="1" applyBorder="1" applyAlignment="1" applyProtection="1">
      <alignment horizontal="right" vertical="center"/>
      <protection hidden="1"/>
    </xf>
    <xf numFmtId="182" fontId="0" fillId="2" borderId="52" xfId="0" quotePrefix="1" applyNumberFormat="1" applyFill="1" applyBorder="1" applyAlignment="1" applyProtection="1">
      <protection hidden="1"/>
    </xf>
    <xf numFmtId="177" fontId="4" fillId="2" borderId="40" xfId="0" applyNumberFormat="1" applyFont="1" applyFill="1" applyBorder="1" applyAlignment="1" applyProtection="1">
      <alignment horizontal="right" vertical="center"/>
      <protection hidden="1"/>
    </xf>
    <xf numFmtId="0" fontId="0" fillId="0" borderId="60" xfId="0" applyBorder="1" applyProtection="1">
      <protection hidden="1"/>
    </xf>
    <xf numFmtId="0" fontId="0" fillId="2" borderId="60" xfId="0" applyFill="1" applyBorder="1" applyProtection="1">
      <protection hidden="1"/>
    </xf>
    <xf numFmtId="0" fontId="0" fillId="0" borderId="60" xfId="0" applyBorder="1" applyAlignment="1" applyProtection="1">
      <alignment horizontal="right"/>
      <protection hidden="1"/>
    </xf>
    <xf numFmtId="177" fontId="0" fillId="0" borderId="61" xfId="0" applyNumberFormat="1" applyFill="1" applyBorder="1" applyAlignment="1" applyProtection="1">
      <alignment horizontal="center"/>
      <protection hidden="1"/>
    </xf>
    <xf numFmtId="180" fontId="0" fillId="0" borderId="61" xfId="0" applyNumberFormat="1" applyFill="1" applyBorder="1" applyProtection="1">
      <protection hidden="1"/>
    </xf>
    <xf numFmtId="0" fontId="0" fillId="0" borderId="61" xfId="0" applyFill="1" applyBorder="1" applyProtection="1">
      <protection hidden="1"/>
    </xf>
    <xf numFmtId="0" fontId="14" fillId="2" borderId="0" xfId="0" applyFont="1" applyFill="1" applyBorder="1" applyAlignment="1" applyProtection="1">
      <alignment horizontal="center"/>
      <protection hidden="1"/>
    </xf>
    <xf numFmtId="0" fontId="0" fillId="0" borderId="0" xfId="0" applyBorder="1" applyAlignment="1" applyProtection="1">
      <protection hidden="1"/>
    </xf>
    <xf numFmtId="0" fontId="29" fillId="0" borderId="0" xfId="0" applyFont="1" applyProtection="1">
      <protection hidden="1"/>
    </xf>
    <xf numFmtId="0" fontId="33" fillId="0" borderId="0" xfId="4" applyFont="1">
      <alignment vertical="center"/>
    </xf>
    <xf numFmtId="0" fontId="1" fillId="0" borderId="0" xfId="4">
      <alignment vertical="center"/>
    </xf>
    <xf numFmtId="0" fontId="1" fillId="0" borderId="0" xfId="4" applyFont="1">
      <alignment vertical="center"/>
    </xf>
    <xf numFmtId="0" fontId="27" fillId="0" borderId="0" xfId="3" applyFont="1" applyProtection="1">
      <protection hidden="1"/>
    </xf>
    <xf numFmtId="0" fontId="4" fillId="0" borderId="62" xfId="3" applyFont="1" applyBorder="1" applyAlignment="1" applyProtection="1">
      <alignment vertical="center"/>
      <protection hidden="1"/>
    </xf>
    <xf numFmtId="0" fontId="1" fillId="0" borderId="63" xfId="4" applyBorder="1">
      <alignment vertical="center"/>
    </xf>
    <xf numFmtId="0" fontId="1" fillId="0" borderId="64" xfId="4" applyBorder="1">
      <alignment vertical="center"/>
    </xf>
    <xf numFmtId="0" fontId="1" fillId="0" borderId="65" xfId="4" applyBorder="1" applyAlignment="1">
      <alignment horizontal="center" vertical="center"/>
    </xf>
    <xf numFmtId="0" fontId="1" fillId="0" borderId="0" xfId="4" applyAlignment="1">
      <alignment horizontal="center" vertical="center"/>
    </xf>
    <xf numFmtId="0" fontId="1" fillId="0" borderId="62" xfId="4" applyBorder="1" applyAlignment="1" applyProtection="1">
      <protection hidden="1"/>
    </xf>
    <xf numFmtId="0" fontId="4" fillId="0" borderId="66" xfId="4" applyFont="1" applyBorder="1" applyAlignment="1" applyProtection="1">
      <alignment horizontal="center"/>
      <protection hidden="1"/>
    </xf>
    <xf numFmtId="0" fontId="28" fillId="0" borderId="0" xfId="4" applyFont="1" applyAlignment="1" applyProtection="1">
      <protection hidden="1"/>
    </xf>
    <xf numFmtId="0" fontId="14" fillId="0" borderId="67" xfId="4" applyFont="1" applyBorder="1" applyAlignment="1" applyProtection="1">
      <alignment horizontal="left" vertical="center"/>
      <protection hidden="1"/>
    </xf>
    <xf numFmtId="0" fontId="1" fillId="0" borderId="64" xfId="4" applyBorder="1" applyAlignment="1">
      <alignment horizontal="left" vertical="center"/>
    </xf>
    <xf numFmtId="0" fontId="1" fillId="0" borderId="0" xfId="4" applyBorder="1" applyAlignment="1">
      <alignment horizontal="left" vertical="center"/>
    </xf>
    <xf numFmtId="0" fontId="14" fillId="0" borderId="0" xfId="4" applyFont="1" applyBorder="1" applyAlignment="1" applyProtection="1">
      <alignment horizontal="center" vertical="center"/>
      <protection hidden="1"/>
    </xf>
    <xf numFmtId="0" fontId="1" fillId="0" borderId="0" xfId="4" applyBorder="1">
      <alignment vertical="center"/>
    </xf>
    <xf numFmtId="0" fontId="0" fillId="4" borderId="40" xfId="0" applyFill="1" applyBorder="1" applyAlignment="1" applyProtection="1">
      <alignment shrinkToFit="1"/>
      <protection locked="0"/>
    </xf>
    <xf numFmtId="0" fontId="0" fillId="0" borderId="0" xfId="0" applyAlignment="1" applyProtection="1">
      <alignment horizontal="right" shrinkToFit="1"/>
      <protection locked="0"/>
    </xf>
    <xf numFmtId="182" fontId="0" fillId="0" borderId="0" xfId="0" applyNumberFormat="1" applyProtection="1">
      <protection locked="0"/>
    </xf>
    <xf numFmtId="0" fontId="36" fillId="0" borderId="0" xfId="0" applyFont="1" applyProtection="1">
      <protection hidden="1"/>
    </xf>
    <xf numFmtId="0" fontId="37" fillId="0" borderId="0" xfId="0" applyFont="1" applyProtection="1">
      <protection hidden="1"/>
    </xf>
    <xf numFmtId="0" fontId="0" fillId="5" borderId="40" xfId="0" applyFill="1" applyBorder="1" applyProtection="1">
      <protection hidden="1"/>
    </xf>
    <xf numFmtId="182" fontId="0" fillId="5" borderId="40" xfId="0" applyNumberFormat="1" applyFill="1" applyBorder="1" applyProtection="1">
      <protection locked="0"/>
    </xf>
    <xf numFmtId="0" fontId="0" fillId="5" borderId="40" xfId="0" applyFill="1" applyBorder="1" applyProtection="1">
      <protection locked="0"/>
    </xf>
    <xf numFmtId="0" fontId="0" fillId="5" borderId="45" xfId="0" applyFill="1" applyBorder="1" applyProtection="1">
      <protection locked="0"/>
    </xf>
    <xf numFmtId="0" fontId="0" fillId="4" borderId="40" xfId="0" applyFill="1" applyBorder="1" applyAlignment="1" applyProtection="1">
      <alignment horizontal="center" vertical="center"/>
      <protection hidden="1"/>
    </xf>
    <xf numFmtId="0" fontId="0" fillId="3" borderId="40" xfId="0" applyFill="1" applyBorder="1" applyAlignment="1" applyProtection="1">
      <alignment horizontal="center" vertical="center"/>
      <protection hidden="1"/>
    </xf>
    <xf numFmtId="0" fontId="4" fillId="0" borderId="67" xfId="3" applyFont="1" applyBorder="1" applyAlignment="1" applyProtection="1">
      <alignment vertical="center"/>
      <protection hidden="1"/>
    </xf>
    <xf numFmtId="0" fontId="1" fillId="0" borderId="63" xfId="4" applyBorder="1" applyAlignment="1">
      <alignment vertical="center"/>
    </xf>
    <xf numFmtId="0" fontId="1" fillId="0" borderId="64" xfId="4" applyBorder="1" applyAlignment="1">
      <alignment vertical="center"/>
    </xf>
    <xf numFmtId="0" fontId="1" fillId="0" borderId="0" xfId="4" applyAlignment="1">
      <alignment horizontal="right" vertical="center"/>
    </xf>
    <xf numFmtId="0" fontId="1" fillId="0" borderId="0" xfId="4" applyAlignment="1">
      <alignment horizontal="left" vertical="center"/>
    </xf>
    <xf numFmtId="0" fontId="4" fillId="2" borderId="67" xfId="3" applyFont="1" applyFill="1" applyBorder="1" applyAlignment="1" applyProtection="1">
      <alignment vertical="center"/>
      <protection hidden="1"/>
    </xf>
    <xf numFmtId="0" fontId="22" fillId="0" borderId="0" xfId="0" applyFont="1" applyAlignment="1" applyProtection="1">
      <protection hidden="1"/>
    </xf>
    <xf numFmtId="0" fontId="26" fillId="0" borderId="0" xfId="0" applyFont="1" applyAlignment="1" applyProtection="1">
      <protection hidden="1"/>
    </xf>
    <xf numFmtId="177" fontId="4" fillId="0" borderId="69" xfId="0" applyNumberFormat="1" applyFont="1" applyFill="1" applyBorder="1" applyAlignment="1" applyProtection="1">
      <alignment horizontal="center" vertical="center"/>
      <protection hidden="1"/>
    </xf>
    <xf numFmtId="0" fontId="0" fillId="0" borderId="69" xfId="0" applyFill="1" applyBorder="1" applyAlignment="1" applyProtection="1">
      <alignment horizontal="center" vertical="center"/>
      <protection hidden="1"/>
    </xf>
    <xf numFmtId="0" fontId="0" fillId="0" borderId="70" xfId="0" applyFill="1" applyBorder="1" applyAlignment="1" applyProtection="1">
      <alignment horizontal="center" vertical="center"/>
      <protection hidden="1"/>
    </xf>
    <xf numFmtId="0" fontId="14" fillId="0" borderId="71" xfId="0" applyFont="1" applyBorder="1" applyAlignment="1" applyProtection="1">
      <alignment horizontal="center" vertical="center"/>
      <protection hidden="1"/>
    </xf>
    <xf numFmtId="0" fontId="14" fillId="0" borderId="72" xfId="0" applyFont="1" applyBorder="1" applyAlignment="1" applyProtection="1">
      <alignment horizontal="center" vertical="center"/>
      <protection hidden="1"/>
    </xf>
    <xf numFmtId="177" fontId="0" fillId="0" borderId="73" xfId="0" applyNumberFormat="1" applyBorder="1" applyAlignment="1" applyProtection="1">
      <alignment horizontal="center"/>
      <protection hidden="1"/>
    </xf>
    <xf numFmtId="177" fontId="0" fillId="0" borderId="49" xfId="0" applyNumberFormat="1" applyBorder="1" applyAlignment="1" applyProtection="1">
      <alignment horizontal="center"/>
      <protection hidden="1"/>
    </xf>
    <xf numFmtId="184" fontId="32" fillId="2" borderId="53" xfId="0" applyNumberFormat="1" applyFont="1" applyFill="1" applyBorder="1" applyAlignment="1" applyProtection="1">
      <alignment vertical="center"/>
      <protection hidden="1"/>
    </xf>
    <xf numFmtId="0" fontId="32" fillId="2" borderId="53" xfId="0" applyFont="1" applyFill="1" applyBorder="1" applyAlignment="1" applyProtection="1">
      <alignment vertical="center"/>
      <protection hidden="1"/>
    </xf>
    <xf numFmtId="0" fontId="32" fillId="2" borderId="68" xfId="0" applyFont="1" applyFill="1" applyBorder="1" applyAlignment="1" applyProtection="1">
      <alignment vertical="center"/>
      <protection hidden="1"/>
    </xf>
    <xf numFmtId="182" fontId="0" fillId="0" borderId="74" xfId="0" applyNumberFormat="1" applyBorder="1" applyAlignment="1" applyProtection="1">
      <alignment horizontal="center" vertical="center"/>
      <protection hidden="1"/>
    </xf>
    <xf numFmtId="0" fontId="31" fillId="2" borderId="75" xfId="0" applyFont="1" applyFill="1" applyBorder="1" applyAlignment="1" applyProtection="1">
      <alignment horizontal="center" vertical="center"/>
      <protection hidden="1"/>
    </xf>
    <xf numFmtId="0" fontId="31" fillId="2" borderId="76" xfId="0" applyFont="1" applyFill="1" applyBorder="1" applyAlignment="1" applyProtection="1">
      <alignment horizontal="center" vertical="center"/>
      <protection hidden="1"/>
    </xf>
    <xf numFmtId="0" fontId="31" fillId="2" borderId="77" xfId="0" applyFont="1" applyFill="1" applyBorder="1" applyAlignment="1" applyProtection="1">
      <alignment horizontal="center" vertical="center"/>
      <protection hidden="1"/>
    </xf>
    <xf numFmtId="0" fontId="31" fillId="2" borderId="78" xfId="0" applyFont="1" applyFill="1" applyBorder="1" applyAlignment="1" applyProtection="1">
      <alignment horizontal="center" vertical="center"/>
      <protection hidden="1"/>
    </xf>
    <xf numFmtId="0" fontId="0" fillId="0" borderId="79" xfId="0" applyBorder="1" applyAlignment="1" applyProtection="1">
      <alignment horizontal="center" vertical="center"/>
      <protection hidden="1"/>
    </xf>
    <xf numFmtId="184" fontId="32" fillId="0" borderId="45" xfId="0" applyNumberFormat="1" applyFont="1" applyBorder="1" applyAlignment="1" applyProtection="1">
      <alignment vertical="center"/>
      <protection hidden="1"/>
    </xf>
    <xf numFmtId="0" fontId="32" fillId="0" borderId="45" xfId="0" applyFont="1" applyBorder="1" applyAlignment="1" applyProtection="1">
      <alignment vertical="center"/>
      <protection hidden="1"/>
    </xf>
    <xf numFmtId="0" fontId="32" fillId="0" borderId="52" xfId="0" applyFont="1" applyBorder="1" applyAlignment="1" applyProtection="1">
      <alignment vertical="center"/>
      <protection hidden="1"/>
    </xf>
    <xf numFmtId="184" fontId="32" fillId="2" borderId="45" xfId="0" applyNumberFormat="1" applyFont="1" applyFill="1" applyBorder="1" applyAlignment="1" applyProtection="1">
      <alignment vertical="center"/>
      <protection hidden="1"/>
    </xf>
    <xf numFmtId="0" fontId="32" fillId="2" borderId="45" xfId="0" applyFont="1" applyFill="1" applyBorder="1" applyAlignment="1" applyProtection="1">
      <alignment vertical="center"/>
      <protection hidden="1"/>
    </xf>
    <xf numFmtId="0" fontId="32" fillId="2" borderId="52" xfId="0" applyFont="1" applyFill="1" applyBorder="1" applyAlignment="1" applyProtection="1">
      <alignment vertical="center"/>
      <protection hidden="1"/>
    </xf>
    <xf numFmtId="177" fontId="0" fillId="0" borderId="47" xfId="0" applyNumberFormat="1" applyBorder="1" applyAlignment="1" applyProtection="1">
      <alignment horizontal="center"/>
      <protection hidden="1"/>
    </xf>
    <xf numFmtId="0" fontId="0" fillId="0" borderId="48" xfId="0" applyBorder="1" applyAlignment="1" applyProtection="1">
      <alignment horizontal="center"/>
      <protection hidden="1"/>
    </xf>
    <xf numFmtId="184" fontId="32" fillId="0" borderId="53" xfId="0" applyNumberFormat="1" applyFont="1" applyBorder="1" applyAlignment="1" applyProtection="1">
      <alignment vertical="center"/>
      <protection hidden="1"/>
    </xf>
    <xf numFmtId="0" fontId="32" fillId="0" borderId="53" xfId="0" applyFont="1" applyBorder="1" applyAlignment="1" applyProtection="1">
      <alignment vertical="center"/>
      <protection hidden="1"/>
    </xf>
    <xf numFmtId="0" fontId="32" fillId="0" borderId="68" xfId="0" applyFont="1" applyBorder="1" applyAlignment="1" applyProtection="1">
      <alignment vertical="center"/>
      <protection hidden="1"/>
    </xf>
    <xf numFmtId="0" fontId="0" fillId="0" borderId="80" xfId="0" applyBorder="1" applyAlignment="1" applyProtection="1">
      <protection hidden="1"/>
    </xf>
    <xf numFmtId="0" fontId="0" fillId="0" borderId="81" xfId="0" applyBorder="1" applyAlignment="1" applyProtection="1">
      <protection hidden="1"/>
    </xf>
    <xf numFmtId="0" fontId="0" fillId="0" borderId="40" xfId="0" applyBorder="1" applyAlignment="1" applyProtection="1">
      <alignment vertical="center"/>
      <protection hidden="1"/>
    </xf>
  </cellXfs>
  <cellStyles count="5">
    <cellStyle name="パーセント" xfId="1" builtinId="5"/>
    <cellStyle name="パーセント 2" xfId="2"/>
    <cellStyle name="標準" xfId="0" builtinId="0"/>
    <cellStyle name="標準 2" xfId="3"/>
    <cellStyle name="標準_ｐーｑ２使い方" xfId="4"/>
  </cellStyles>
  <dxfs count="0"/>
  <tableStyles count="0" defaultTableStyle="TableStyleMedium9" defaultPivotStyle="PivotStyleLight16"/>
  <colors>
    <mruColors>
      <color rgb="FFFFCC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sz="2000" b="1" i="0" u="none" strike="noStrike" baseline="0">
                <a:solidFill>
                  <a:srgbClr val="000000"/>
                </a:solidFill>
                <a:latin typeface="ＭＳ Ｐゴシック"/>
                <a:ea typeface="ＭＳ Ｐゴシック"/>
              </a:rPr>
              <a:t>P-Q</a:t>
            </a:r>
            <a:r>
              <a:rPr lang="ja-JP" altLang="en-US" sz="2000" b="1" i="0" u="none" strike="noStrike" baseline="30000">
                <a:solidFill>
                  <a:srgbClr val="000000"/>
                </a:solidFill>
                <a:latin typeface="ＭＳ Ｐゴシック"/>
                <a:ea typeface="ＭＳ Ｐゴシック"/>
              </a:rPr>
              <a:t>2</a:t>
            </a:r>
            <a:endParaRPr lang="ja-JP" altLang="en-US"/>
          </a:p>
        </c:rich>
      </c:tx>
      <c:layout>
        <c:manualLayout>
          <c:xMode val="edge"/>
          <c:yMode val="edge"/>
          <c:x val="0.46223607632569957"/>
          <c:y val="2.1422094965402053E-2"/>
        </c:manualLayout>
      </c:layout>
      <c:overlay val="0"/>
      <c:spPr>
        <a:noFill/>
        <a:ln w="25400">
          <a:noFill/>
        </a:ln>
      </c:spPr>
    </c:title>
    <c:autoTitleDeleted val="0"/>
    <c:plotArea>
      <c:layout>
        <c:manualLayout>
          <c:layoutTarget val="inner"/>
          <c:xMode val="edge"/>
          <c:yMode val="edge"/>
          <c:x val="0.17924006727540434"/>
          <c:y val="0.1226166147836172"/>
          <c:w val="0.73165768240976015"/>
          <c:h val="0.76066350710900499"/>
        </c:manualLayout>
      </c:layout>
      <c:scatterChart>
        <c:scatterStyle val="lineMarker"/>
        <c:varyColors val="0"/>
        <c:ser>
          <c:idx val="0"/>
          <c:order val="0"/>
          <c:tx>
            <c:strRef>
              <c:f>充填時間算出ツール!$H$32</c:f>
              <c:strCache>
                <c:ptCount val="1"/>
                <c:pt idx="0">
                  <c:v>60.0 </c:v>
                </c:pt>
              </c:strCache>
            </c:strRef>
          </c:tx>
          <c:spPr>
            <a:ln w="12700">
              <a:solidFill>
                <a:srgbClr val="000080"/>
              </a:solidFill>
              <a:prstDash val="solid"/>
            </a:ln>
          </c:spPr>
          <c:marker>
            <c:symbol val="none"/>
          </c:marker>
          <c:trendline>
            <c:spPr>
              <a:ln w="25400">
                <a:solidFill>
                  <a:srgbClr val="FF00FF"/>
                </a:solidFill>
                <a:prstDash val="solid"/>
              </a:ln>
            </c:spPr>
            <c:trendlineType val="linear"/>
            <c:dispRSqr val="0"/>
            <c:dispEq val="1"/>
            <c:trendlineLbl>
              <c:layout>
                <c:manualLayout>
                  <c:x val="0.1823855882403656"/>
                  <c:y val="-0.56992622343921195"/>
                </c:manualLayout>
              </c:layout>
              <c:tx>
                <c:rich>
                  <a:bodyPr/>
                  <a:lstStyle/>
                  <a:p>
                    <a:pPr>
                      <a:defRPr sz="1075" b="0" i="0" u="none" strike="noStrike" baseline="0">
                        <a:solidFill>
                          <a:srgbClr val="000000"/>
                        </a:solidFill>
                        <a:latin typeface="ＭＳ Ｐゴシック"/>
                        <a:ea typeface="ＭＳ Ｐゴシック"/>
                        <a:cs typeface="ＭＳ Ｐゴシック"/>
                      </a:defRPr>
                    </a:pPr>
                    <a:r>
                      <a:rPr lang="en-US" altLang="en-US" sz="1200" b="1" baseline="0">
                        <a:solidFill>
                          <a:srgbClr val="FF3399"/>
                        </a:solidFill>
                      </a:rPr>
                      <a:t>y = -0.24 x + 47.74 </a:t>
                    </a:r>
                    <a:endParaRPr lang="en-US" altLang="en-US" sz="1200" b="1">
                      <a:solidFill>
                        <a:srgbClr val="FF3399"/>
                      </a:solidFill>
                    </a:endParaRPr>
                  </a:p>
                </c:rich>
              </c:tx>
              <c:numFmt formatCode="0.00_ " sourceLinked="0"/>
              <c:spPr>
                <a:noFill/>
                <a:ln w="25400">
                  <a:noFill/>
                </a:ln>
              </c:spPr>
            </c:trendlineLbl>
          </c:trendline>
          <c:xVal>
            <c:numRef>
              <c:f>充填時間算出ツール!$J$32:$J$33</c:f>
              <c:numCache>
                <c:formatCode>0_);[Red]\(0\)</c:formatCode>
                <c:ptCount val="2"/>
                <c:pt idx="0" formatCode="#,##0_);[Red]\(#,##0\)">
                  <c:v>199</c:v>
                </c:pt>
                <c:pt idx="1">
                  <c:v>0</c:v>
                </c:pt>
              </c:numCache>
            </c:numRef>
          </c:xVal>
          <c:yVal>
            <c:numRef>
              <c:f>充填時間算出ツール!$I$32:$I$33</c:f>
              <c:numCache>
                <c:formatCode>#,##0.0_);[Red]\(#,##0.0\)</c:formatCode>
                <c:ptCount val="2"/>
                <c:pt idx="0" formatCode="0_);[Red]\(0\)">
                  <c:v>0</c:v>
                </c:pt>
                <c:pt idx="1">
                  <c:v>52.083333333333336</c:v>
                </c:pt>
              </c:numCache>
            </c:numRef>
          </c:yVal>
          <c:smooth val="0"/>
        </c:ser>
        <c:ser>
          <c:idx val="1"/>
          <c:order val="1"/>
          <c:tx>
            <c:strRef>
              <c:f>充填時間算出ツール!$H$34</c:f>
              <c:strCache>
                <c:ptCount val="1"/>
                <c:pt idx="0">
                  <c:v>70.0 </c:v>
                </c:pt>
              </c:strCache>
            </c:strRef>
          </c:tx>
          <c:spPr>
            <a:ln w="12700">
              <a:solidFill>
                <a:srgbClr val="FF00FF"/>
              </a:solidFill>
              <a:prstDash val="solid"/>
            </a:ln>
          </c:spPr>
          <c:marker>
            <c:symbol val="none"/>
          </c:marker>
          <c:trendline>
            <c:spPr>
              <a:ln w="25400">
                <a:solidFill>
                  <a:srgbClr val="0000FF"/>
                </a:solidFill>
                <a:prstDash val="solid"/>
              </a:ln>
            </c:spPr>
            <c:trendlineType val="linear"/>
            <c:dispRSqr val="0"/>
            <c:dispEq val="1"/>
            <c:trendlineLbl>
              <c:layout>
                <c:manualLayout>
                  <c:x val="-7.3951404600233611E-2"/>
                  <c:y val="-0.25893163928327606"/>
                </c:manualLayout>
              </c:layout>
              <c:tx>
                <c:rich>
                  <a:bodyPr/>
                  <a:lstStyle/>
                  <a:p>
                    <a:pPr>
                      <a:defRPr sz="1075" b="0" i="0" u="none" strike="noStrike" baseline="0">
                        <a:solidFill>
                          <a:srgbClr val="000000"/>
                        </a:solidFill>
                        <a:latin typeface="ＭＳ Ｐゴシック"/>
                        <a:ea typeface="ＭＳ Ｐゴシック"/>
                        <a:cs typeface="ＭＳ Ｐゴシック"/>
                      </a:defRPr>
                    </a:pPr>
                    <a:r>
                      <a:rPr lang="en-US" altLang="en-US" sz="1200" b="1" baseline="0">
                        <a:solidFill>
                          <a:srgbClr val="0066FF"/>
                        </a:solidFill>
                      </a:rPr>
                      <a:t>y = -0.04 x + 26.86 </a:t>
                    </a:r>
                    <a:endParaRPr lang="en-US" altLang="en-US" sz="1200" b="1">
                      <a:solidFill>
                        <a:srgbClr val="0066FF"/>
                      </a:solidFill>
                    </a:endParaRPr>
                  </a:p>
                </c:rich>
              </c:tx>
              <c:numFmt formatCode="0.00_ " sourceLinked="0"/>
              <c:spPr>
                <a:noFill/>
                <a:ln w="25400">
                  <a:noFill/>
                </a:ln>
              </c:spPr>
            </c:trendlineLbl>
          </c:trendline>
          <c:xVal>
            <c:numRef>
              <c:f>充填時間算出ツール!$J$34:$J$35</c:f>
              <c:numCache>
                <c:formatCode>#,##0_);[Red]\(#,##0\)</c:formatCode>
                <c:ptCount val="2"/>
                <c:pt idx="0">
                  <c:v>370</c:v>
                </c:pt>
                <c:pt idx="1">
                  <c:v>0</c:v>
                </c:pt>
              </c:numCache>
            </c:numRef>
          </c:xVal>
          <c:yVal>
            <c:numRef>
              <c:f>充填時間算出ツール!$I$34:$I$35</c:f>
              <c:numCache>
                <c:formatCode>#,##0.0_);[Red]\(#,##0.0\)</c:formatCode>
                <c:ptCount val="2"/>
                <c:pt idx="0" formatCode="0_);[Red]\(0\)">
                  <c:v>0</c:v>
                </c:pt>
                <c:pt idx="1">
                  <c:v>38.265306122448976</c:v>
                </c:pt>
              </c:numCache>
            </c:numRef>
          </c:yVal>
          <c:smooth val="0"/>
        </c:ser>
        <c:ser>
          <c:idx val="2"/>
          <c:order val="2"/>
          <c:tx>
            <c:v>ダイライン</c:v>
          </c:tx>
          <c:spPr>
            <a:ln w="12700">
              <a:solidFill>
                <a:srgbClr val="FFFF00"/>
              </a:solidFill>
              <a:prstDash val="solid"/>
            </a:ln>
          </c:spPr>
          <c:marker>
            <c:symbol val="none"/>
          </c:marker>
          <c:trendline>
            <c:name>ダイライン</c:name>
            <c:spPr>
              <a:ln w="25400">
                <a:solidFill>
                  <a:srgbClr val="00FF00"/>
                </a:solidFill>
                <a:prstDash val="solid"/>
              </a:ln>
            </c:spPr>
            <c:trendlineType val="linear"/>
            <c:dispRSqr val="0"/>
            <c:dispEq val="1"/>
            <c:trendlineLbl>
              <c:layout>
                <c:manualLayout>
                  <c:x val="0.15474738082759543"/>
                  <c:y val="-6.1609017610255612E-2"/>
                </c:manualLayout>
              </c:layout>
              <c:tx>
                <c:rich>
                  <a:bodyPr/>
                  <a:lstStyle/>
                  <a:p>
                    <a:pPr>
                      <a:defRPr sz="1075" b="0" i="0" u="none" strike="noStrike" baseline="0">
                        <a:solidFill>
                          <a:srgbClr val="000000"/>
                        </a:solidFill>
                        <a:latin typeface="ＭＳ Ｐゴシック"/>
                        <a:ea typeface="ＭＳ Ｐゴシック"/>
                        <a:cs typeface="ＭＳ Ｐゴシック"/>
                      </a:defRPr>
                    </a:pPr>
                    <a:r>
                      <a:rPr lang="en-US" altLang="en-US" sz="1200" b="1" baseline="0">
                        <a:solidFill>
                          <a:srgbClr val="009900"/>
                        </a:solidFill>
                      </a:rPr>
                      <a:t>y = 0.02 x</a:t>
                    </a:r>
                    <a:endParaRPr lang="en-US" altLang="en-US" sz="1200" b="1">
                      <a:solidFill>
                        <a:srgbClr val="009900"/>
                      </a:solidFill>
                    </a:endParaRPr>
                  </a:p>
                </c:rich>
              </c:tx>
              <c:numFmt formatCode="0.00_ " sourceLinked="0"/>
              <c:spPr>
                <a:noFill/>
                <a:ln w="25400">
                  <a:noFill/>
                </a:ln>
              </c:spPr>
            </c:trendlineLbl>
          </c:trendline>
          <c:xVal>
            <c:numRef>
              <c:f>充填時間算出ツール!$O$27:$O$28</c:f>
              <c:numCache>
                <c:formatCode>General</c:formatCode>
                <c:ptCount val="2"/>
                <c:pt idx="0" formatCode="#,##0_);[Red]\(#,##0\)">
                  <c:v>0</c:v>
                </c:pt>
                <c:pt idx="1">
                  <c:v>370</c:v>
                </c:pt>
              </c:numCache>
            </c:numRef>
          </c:xVal>
          <c:yVal>
            <c:numRef>
              <c:f>充填時間算出ツール!$N$27:$N$28</c:f>
              <c:numCache>
                <c:formatCode>0.00_);[Red]\(0.00\)</c:formatCode>
                <c:ptCount val="2"/>
                <c:pt idx="0" formatCode="0_);[Red]\(0\)">
                  <c:v>0</c:v>
                </c:pt>
                <c:pt idx="1">
                  <c:v>121.18921642731169</c:v>
                </c:pt>
              </c:numCache>
            </c:numRef>
          </c:yVal>
          <c:smooth val="0"/>
        </c:ser>
        <c:dLbls>
          <c:showLegendKey val="0"/>
          <c:showVal val="0"/>
          <c:showCatName val="0"/>
          <c:showSerName val="0"/>
          <c:showPercent val="0"/>
          <c:showBubbleSize val="0"/>
        </c:dLbls>
        <c:axId val="92107136"/>
        <c:axId val="92109440"/>
      </c:scatterChart>
      <c:valAx>
        <c:axId val="92107136"/>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Q</a:t>
                </a:r>
                <a:r>
                  <a:rPr lang="ja-JP" altLang="en-US" sz="1200" b="0" i="0" u="none" strike="noStrike" baseline="3000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  (ℓ/sec)</a:t>
                </a:r>
                <a:r>
                  <a:rPr lang="ja-JP" altLang="en-US" sz="1200" b="0" i="0" u="none" strike="noStrike" baseline="30000">
                    <a:solidFill>
                      <a:srgbClr val="000000"/>
                    </a:solidFill>
                    <a:latin typeface="ＭＳ Ｐゴシック"/>
                    <a:ea typeface="ＭＳ Ｐゴシック"/>
                  </a:rPr>
                  <a:t>2</a:t>
                </a:r>
                <a:endParaRPr lang="ja-JP" altLang="en-US"/>
              </a:p>
            </c:rich>
          </c:tx>
          <c:layout>
            <c:manualLayout>
              <c:xMode val="edge"/>
              <c:yMode val="edge"/>
              <c:x val="0.41809498069034279"/>
              <c:y val="0.9304624194702934"/>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92109440"/>
        <c:crossesAt val="0"/>
        <c:crossBetween val="midCat"/>
      </c:valAx>
      <c:valAx>
        <c:axId val="92109440"/>
        <c:scaling>
          <c:orientation val="minMax"/>
          <c:max val="100"/>
          <c:min val="0"/>
        </c:scaling>
        <c:delete val="0"/>
        <c:axPos val="l"/>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en-US" altLang="en-US" sz="1200"/>
                  <a:t>P
(MPa)</a:t>
                </a:r>
              </a:p>
            </c:rich>
          </c:tx>
          <c:layout>
            <c:manualLayout>
              <c:xMode val="edge"/>
              <c:yMode val="edge"/>
              <c:x val="7.3144861468975421E-3"/>
              <c:y val="0.38990765926986404"/>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92107136"/>
        <c:crosses val="autoZero"/>
        <c:crossBetween val="midCat"/>
      </c:valAx>
      <c:spPr>
        <a:solidFill>
          <a:srgbClr val="D9D9D9"/>
        </a:solidFill>
        <a:ln w="12700">
          <a:solidFill>
            <a:srgbClr val="808080"/>
          </a:solidFill>
          <a:prstDash val="solid"/>
        </a:ln>
      </c:spPr>
    </c:plotArea>
    <c:legend>
      <c:legendPos val="r"/>
      <c:legendEntry>
        <c:idx val="0"/>
        <c:delete val="1"/>
      </c:legendEntry>
      <c:legendEntry>
        <c:idx val="1"/>
        <c:delete val="1"/>
      </c:legendEntry>
      <c:legendEntry>
        <c:idx val="2"/>
        <c:delete val="1"/>
      </c:legendEntry>
      <c:layout>
        <c:manualLayout>
          <c:xMode val="edge"/>
          <c:yMode val="edge"/>
          <c:x val="0.63157894736842102"/>
          <c:y val="0.38181818181818183"/>
          <c:w val="0.24942791762013727"/>
          <c:h val="0.14772727272727271"/>
        </c:manualLayout>
      </c:layout>
      <c:overlay val="0"/>
      <c:spPr>
        <a:solidFill>
          <a:srgbClr val="FFFFFF"/>
        </a:solidFill>
        <a:ln w="3175">
          <a:no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1FFE0"/>
    </a:solidFill>
    <a:ln w="28575">
      <a:solidFill>
        <a:srgbClr val="FF0000"/>
      </a:solidFill>
      <a:prstDash val="solid"/>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55000000000000004"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0" i="0" u="none" strike="noStrike" baseline="0">
                <a:solidFill>
                  <a:srgbClr val="000000"/>
                </a:solidFill>
                <a:latin typeface="ＭＳ Ｐゴシック"/>
                <a:ea typeface="ＭＳ Ｐゴシック"/>
                <a:cs typeface="ＭＳ Ｐゴシック"/>
              </a:defRPr>
            </a:pPr>
            <a:r>
              <a:rPr lang="ja-JP" altLang="en-US" sz="300" b="0" i="0" u="sng" strike="noStrike" baseline="0">
                <a:solidFill>
                  <a:srgbClr val="000000"/>
                </a:solidFill>
                <a:latin typeface="ＭＳ Ｐゴシック"/>
                <a:ea typeface="ＭＳ Ｐゴシック"/>
              </a:rPr>
              <a:t>Ｐ－Ｑ</a:t>
            </a:r>
            <a:r>
              <a:rPr lang="ja-JP" altLang="en-US" sz="300" b="0" i="0" u="sng" strike="noStrike" baseline="30000">
                <a:solidFill>
                  <a:srgbClr val="000000"/>
                </a:solidFill>
                <a:latin typeface="ＭＳ Ｐゴシック"/>
                <a:ea typeface="ＭＳ Ｐゴシック"/>
              </a:rPr>
              <a:t>２</a:t>
            </a:r>
            <a:r>
              <a:rPr lang="ja-JP" altLang="en-US" sz="300" b="0" i="0" u="sng" strike="noStrike" baseline="0">
                <a:solidFill>
                  <a:srgbClr val="000000"/>
                </a:solidFill>
                <a:latin typeface="ＭＳ Ｐゴシック"/>
                <a:ea typeface="ＭＳ Ｐゴシック"/>
              </a:rPr>
              <a:t>線図</a:t>
            </a:r>
            <a:endParaRPr lang="ja-JP" altLang="en-US"/>
          </a:p>
        </c:rich>
      </c:tx>
      <c:overlay val="0"/>
      <c:spPr>
        <a:noFill/>
        <a:ln w="25400">
          <a:noFill/>
        </a:ln>
      </c:spPr>
    </c:title>
    <c:autoTitleDeleted val="0"/>
    <c:plotArea>
      <c:layout/>
      <c:scatterChart>
        <c:scatterStyle val="lineMarker"/>
        <c:varyColors val="0"/>
        <c:ser>
          <c:idx val="0"/>
          <c:order val="0"/>
          <c:spPr>
            <a:ln w="25400">
              <a:solidFill>
                <a:srgbClr val="0000FF"/>
              </a:solidFill>
              <a:prstDash val="lgDash"/>
            </a:ln>
          </c:spPr>
          <c:marker>
            <c:symbol val="none"/>
          </c:marker>
          <c:yVal>
            <c:numLit>
              <c:formatCode>General</c:formatCode>
              <c:ptCount val="1"/>
              <c:pt idx="0">
                <c:v>0</c:v>
              </c:pt>
            </c:numLit>
          </c:yVal>
          <c:smooth val="0"/>
        </c:ser>
        <c:ser>
          <c:idx val="1"/>
          <c:order val="1"/>
          <c:spPr>
            <a:ln w="25400">
              <a:solidFill>
                <a:srgbClr val="0000FF"/>
              </a:solidFill>
              <a:prstDash val="solid"/>
            </a:ln>
          </c:spPr>
          <c:marker>
            <c:symbol val="none"/>
          </c:marker>
          <c:yVal>
            <c:numLit>
              <c:formatCode>General</c:formatCode>
              <c:ptCount val="1"/>
              <c:pt idx="0">
                <c:v>0</c:v>
              </c:pt>
            </c:numLit>
          </c:yVal>
          <c:smooth val="0"/>
        </c:ser>
        <c:dLbls>
          <c:showLegendKey val="0"/>
          <c:showVal val="0"/>
          <c:showCatName val="0"/>
          <c:showSerName val="0"/>
          <c:showPercent val="0"/>
          <c:showBubbleSize val="0"/>
        </c:dLbls>
        <c:axId val="101468800"/>
        <c:axId val="101966592"/>
      </c:scatterChart>
      <c:valAx>
        <c:axId val="101468800"/>
        <c:scaling>
          <c:orientation val="minMax"/>
        </c:scaling>
        <c:delete val="0"/>
        <c:axPos val="b"/>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射出率　Ｑ</a:t>
                </a:r>
                <a:r>
                  <a:rPr lang="ja-JP" altLang="en-US" sz="175" b="0" i="0" u="none" strike="noStrike" baseline="30000">
                    <a:solidFill>
                      <a:srgbClr val="000000"/>
                    </a:solidFill>
                    <a:latin typeface="ＭＳ Ｐゴシック"/>
                    <a:ea typeface="ＭＳ Ｐゴシック"/>
                  </a:rPr>
                  <a:t>２</a:t>
                </a:r>
                <a:r>
                  <a:rPr lang="ja-JP" altLang="en-US" sz="175" b="0" i="0" u="none" strike="noStrike" baseline="0">
                    <a:solidFill>
                      <a:srgbClr val="000000"/>
                    </a:solidFill>
                    <a:latin typeface="ＭＳ Ｐゴシック"/>
                    <a:ea typeface="ＭＳ Ｐゴシック"/>
                  </a:rPr>
                  <a:t>　（（Ｌ／ｓｅｃ）</a:t>
                </a:r>
                <a:r>
                  <a:rPr lang="ja-JP" altLang="en-US" sz="175" b="0" i="0" u="none" strike="noStrike" baseline="30000">
                    <a:solidFill>
                      <a:srgbClr val="000000"/>
                    </a:solidFill>
                    <a:latin typeface="ＭＳ Ｐゴシック"/>
                    <a:ea typeface="ＭＳ Ｐゴシック"/>
                  </a:rPr>
                  <a:t>２</a:t>
                </a:r>
                <a:r>
                  <a:rPr lang="ja-JP" altLang="en-US" sz="175" b="0" i="0" u="none" strike="noStrike" baseline="0">
                    <a:solidFill>
                      <a:srgbClr val="000000"/>
                    </a:solidFill>
                    <a:latin typeface="ＭＳ Ｐゴシック"/>
                    <a:ea typeface="ＭＳ Ｐゴシック"/>
                  </a:rPr>
                  <a:t>）</a:t>
                </a:r>
                <a:endParaRPr lang="ja-JP" altLang="en-US"/>
              </a:p>
            </c:rich>
          </c:tx>
          <c:overlay val="0"/>
          <c:spPr>
            <a:noFill/>
            <a:ln w="25400">
              <a:noFill/>
            </a:ln>
          </c:spPr>
        </c:title>
        <c:numFmt formatCode="General" sourceLinked="1"/>
        <c:majorTickMark val="in"/>
        <c:min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01966592"/>
        <c:crosses val="autoZero"/>
        <c:crossBetween val="midCat"/>
      </c:valAx>
      <c:valAx>
        <c:axId val="101966592"/>
        <c:scaling>
          <c:orientation val="minMax"/>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溶湯圧力　</a:t>
                </a:r>
                <a:r>
                  <a:rPr lang="en-US" altLang="en-US"/>
                  <a:t>Ｐ　（ＭＰａ）</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01468800"/>
        <c:crosses val="autoZero"/>
        <c:crossBetween val="midCat"/>
      </c:valAx>
      <c:spPr>
        <a:solidFill>
          <a:srgbClr val="FFFF99"/>
        </a:solidFill>
        <a:ln w="12700">
          <a:solidFill>
            <a:srgbClr val="000000"/>
          </a:solidFill>
          <a:prstDash val="solid"/>
        </a:ln>
      </c:spPr>
    </c:plotArea>
    <c:legend>
      <c:legendPos val="r"/>
      <c:overlay val="0"/>
      <c:spPr>
        <a:solidFill>
          <a:srgbClr val="FFFFFF"/>
        </a:solidFill>
        <a:ln w="12700">
          <a:solidFill>
            <a:srgbClr val="000000"/>
          </a:solidFill>
          <a:prstDash val="solid"/>
        </a:ln>
      </c:spPr>
      <c:txPr>
        <a:bodyPr/>
        <a:lstStyle/>
        <a:p>
          <a:pPr>
            <a:defRPr sz="16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6</xdr:col>
      <xdr:colOff>9525</xdr:colOff>
      <xdr:row>43</xdr:row>
      <xdr:rowOff>28575</xdr:rowOff>
    </xdr:from>
    <xdr:to>
      <xdr:col>6</xdr:col>
      <xdr:colOff>47625</xdr:colOff>
      <xdr:row>43</xdr:row>
      <xdr:rowOff>142875</xdr:rowOff>
    </xdr:to>
    <xdr:cxnSp macro="">
      <xdr:nvCxnSpPr>
        <xdr:cNvPr id="4" name="直線コネクタ 3"/>
        <xdr:cNvCxnSpPr/>
      </xdr:nvCxnSpPr>
      <xdr:spPr>
        <a:xfrm rot="5400000" flipH="1" flipV="1">
          <a:off x="3848100" y="7477125"/>
          <a:ext cx="114300" cy="381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43</xdr:row>
      <xdr:rowOff>28575</xdr:rowOff>
    </xdr:from>
    <xdr:to>
      <xdr:col>6</xdr:col>
      <xdr:colOff>104775</xdr:colOff>
      <xdr:row>43</xdr:row>
      <xdr:rowOff>161925</xdr:rowOff>
    </xdr:to>
    <xdr:cxnSp macro="">
      <xdr:nvCxnSpPr>
        <xdr:cNvPr id="7" name="直線コネクタ 6"/>
        <xdr:cNvCxnSpPr/>
      </xdr:nvCxnSpPr>
      <xdr:spPr>
        <a:xfrm rot="16200000" flipH="1">
          <a:off x="3733800" y="7477125"/>
          <a:ext cx="133350" cy="571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95249</xdr:colOff>
      <xdr:row>42</xdr:row>
      <xdr:rowOff>9526</xdr:rowOff>
    </xdr:from>
    <xdr:to>
      <xdr:col>6</xdr:col>
      <xdr:colOff>219074</xdr:colOff>
      <xdr:row>43</xdr:row>
      <xdr:rowOff>161926</xdr:rowOff>
    </xdr:to>
    <xdr:cxnSp macro="">
      <xdr:nvCxnSpPr>
        <xdr:cNvPr id="9" name="直線コネクタ 8"/>
        <xdr:cNvCxnSpPr/>
      </xdr:nvCxnSpPr>
      <xdr:spPr>
        <a:xfrm rot="5400000" flipH="1" flipV="1">
          <a:off x="3719512" y="7348538"/>
          <a:ext cx="323850" cy="1238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24</xdr:row>
      <xdr:rowOff>19050</xdr:rowOff>
    </xdr:from>
    <xdr:to>
      <xdr:col>7</xdr:col>
      <xdr:colOff>542925</xdr:colOff>
      <xdr:row>33</xdr:row>
      <xdr:rowOff>9525</xdr:rowOff>
    </xdr:to>
    <xdr:grpSp>
      <xdr:nvGrpSpPr>
        <xdr:cNvPr id="1040" name="Group 6"/>
        <xdr:cNvGrpSpPr>
          <a:grpSpLocks/>
        </xdr:cNvGrpSpPr>
      </xdr:nvGrpSpPr>
      <xdr:grpSpPr bwMode="auto">
        <a:xfrm>
          <a:off x="704850" y="4229100"/>
          <a:ext cx="3933825" cy="1533525"/>
          <a:chOff x="74" y="444"/>
          <a:chExt cx="413" cy="161"/>
        </a:xfrm>
      </xdr:grpSpPr>
      <xdr:pic>
        <xdr:nvPicPr>
          <xdr:cNvPr id="104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 y="444"/>
            <a:ext cx="413" cy="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42" name="Rectangle 5"/>
          <xdr:cNvSpPr>
            <a:spLocks noChangeArrowheads="1"/>
          </xdr:cNvSpPr>
        </xdr:nvSpPr>
        <xdr:spPr bwMode="auto">
          <a:xfrm>
            <a:off x="308" y="535"/>
            <a:ext cx="178" cy="7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723900</xdr:colOff>
      <xdr:row>19</xdr:row>
      <xdr:rowOff>114300</xdr:rowOff>
    </xdr:from>
    <xdr:to>
      <xdr:col>21</xdr:col>
      <xdr:colOff>495300</xdr:colOff>
      <xdr:row>88</xdr:row>
      <xdr:rowOff>19050</xdr:rowOff>
    </xdr:to>
    <xdr:sp macro="" textlink="">
      <xdr:nvSpPr>
        <xdr:cNvPr id="33890" name="Rectangle 79"/>
        <xdr:cNvSpPr>
          <a:spLocks noChangeArrowheads="1"/>
        </xdr:cNvSpPr>
      </xdr:nvSpPr>
      <xdr:spPr bwMode="auto">
        <a:xfrm>
          <a:off x="13401675" y="5257800"/>
          <a:ext cx="3324225" cy="14211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180975</xdr:colOff>
      <xdr:row>16</xdr:row>
      <xdr:rowOff>2242</xdr:rowOff>
    </xdr:from>
    <xdr:to>
      <xdr:col>17</xdr:col>
      <xdr:colOff>9525</xdr:colOff>
      <xdr:row>35</xdr:row>
      <xdr:rowOff>43143</xdr:rowOff>
    </xdr:to>
    <xdr:graphicFrame macro="">
      <xdr:nvGraphicFramePr>
        <xdr:cNvPr id="3389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1009650</xdr:colOff>
      <xdr:row>16</xdr:row>
      <xdr:rowOff>66675</xdr:rowOff>
    </xdr:from>
    <xdr:to>
      <xdr:col>10</xdr:col>
      <xdr:colOff>104775</xdr:colOff>
      <xdr:row>30</xdr:row>
      <xdr:rowOff>85725</xdr:rowOff>
    </xdr:to>
    <xdr:sp macro="" textlink="">
      <xdr:nvSpPr>
        <xdr:cNvPr id="33892" name="フリーフォーム 10"/>
        <xdr:cNvSpPr>
          <a:spLocks/>
        </xdr:cNvSpPr>
      </xdr:nvSpPr>
      <xdr:spPr bwMode="auto">
        <a:xfrm>
          <a:off x="6677025" y="4610100"/>
          <a:ext cx="1819275" cy="2952750"/>
        </a:xfrm>
        <a:custGeom>
          <a:avLst/>
          <a:gdLst>
            <a:gd name="T0" fmla="*/ 0 w 1820863"/>
            <a:gd name="T1" fmla="*/ 17292363 h 2390775"/>
            <a:gd name="T2" fmla="*/ 319362 w 1820863"/>
            <a:gd name="T3" fmla="*/ 17292363 h 2390775"/>
            <a:gd name="T4" fmla="*/ 394504 w 1820863"/>
            <a:gd name="T5" fmla="*/ 17389518 h 2390775"/>
            <a:gd name="T6" fmla="*/ 413290 w 1820863"/>
            <a:gd name="T7" fmla="*/ 17389518 h 2390775"/>
            <a:gd name="T8" fmla="*/ 432078 w 1820863"/>
            <a:gd name="T9" fmla="*/ 17389518 h 2390775"/>
            <a:gd name="T10" fmla="*/ 432078 w 1820863"/>
            <a:gd name="T11" fmla="*/ 17292363 h 2390775"/>
            <a:gd name="T12" fmla="*/ 422682 w 1820863"/>
            <a:gd name="T13" fmla="*/ 17292363 h 2390775"/>
            <a:gd name="T14" fmla="*/ 432078 w 1820863"/>
            <a:gd name="T15" fmla="*/ 17292363 h 2390775"/>
            <a:gd name="T16" fmla="*/ 441470 w 1820863"/>
            <a:gd name="T17" fmla="*/ 17000940 h 2390775"/>
            <a:gd name="T18" fmla="*/ 488434 w 1820863"/>
            <a:gd name="T19" fmla="*/ 14669386 h 2390775"/>
            <a:gd name="T20" fmla="*/ 666899 w 1820863"/>
            <a:gd name="T21" fmla="*/ 1942963 h 2390775"/>
            <a:gd name="T22" fmla="*/ 789008 w 1820863"/>
            <a:gd name="T23" fmla="*/ 3011578 h 2390775"/>
            <a:gd name="T24" fmla="*/ 807795 w 1820863"/>
            <a:gd name="T25" fmla="*/ 3011578 h 2390775"/>
            <a:gd name="T26" fmla="*/ 986261 w 1820863"/>
            <a:gd name="T27" fmla="*/ 3011578 h 2390775"/>
            <a:gd name="T28" fmla="*/ 1145943 w 1820863"/>
            <a:gd name="T29" fmla="*/ 3011578 h 2390775"/>
            <a:gd name="T30" fmla="*/ 1427731 w 1820863"/>
            <a:gd name="T31" fmla="*/ 3108724 h 2390775"/>
            <a:gd name="T32" fmla="*/ 1493480 w 1820863"/>
            <a:gd name="T33" fmla="*/ 3205885 h 2390775"/>
            <a:gd name="T34" fmla="*/ 1493480 w 1820863"/>
            <a:gd name="T35" fmla="*/ 3303027 h 2390775"/>
            <a:gd name="T36" fmla="*/ 1521660 w 1820863"/>
            <a:gd name="T37" fmla="*/ 4565954 h 2390775"/>
            <a:gd name="T38" fmla="*/ 1756482 w 1820863"/>
            <a:gd name="T39" fmla="*/ 21566816 h 2390775"/>
            <a:gd name="T40" fmla="*/ 1756482 w 1820863"/>
            <a:gd name="T41" fmla="*/ 21469663 h 2390775"/>
            <a:gd name="T42" fmla="*/ 1756482 w 1820863"/>
            <a:gd name="T43" fmla="*/ 21469663 h 2390775"/>
            <a:gd name="T44" fmla="*/ 1765876 w 1820863"/>
            <a:gd name="T45" fmla="*/ 22344003 h 239077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820863"/>
            <a:gd name="T70" fmla="*/ 0 h 2390775"/>
            <a:gd name="T71" fmla="*/ 1820863 w 1820863"/>
            <a:gd name="T72" fmla="*/ 2390775 h 239077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820863" h="2390775">
              <a:moveTo>
                <a:pt x="0" y="1695450"/>
              </a:moveTo>
              <a:lnTo>
                <a:pt x="323850" y="1695450"/>
              </a:lnTo>
              <a:cubicBezTo>
                <a:pt x="390525" y="1697037"/>
                <a:pt x="384175" y="1703388"/>
                <a:pt x="400050" y="1704975"/>
              </a:cubicBezTo>
              <a:cubicBezTo>
                <a:pt x="415925" y="1706563"/>
                <a:pt x="419100" y="1704975"/>
                <a:pt x="419100" y="1704975"/>
              </a:cubicBezTo>
              <a:cubicBezTo>
                <a:pt x="425450" y="1704975"/>
                <a:pt x="434975" y="1706562"/>
                <a:pt x="438150" y="1704975"/>
              </a:cubicBezTo>
              <a:cubicBezTo>
                <a:pt x="441325" y="1703388"/>
                <a:pt x="439737" y="1697037"/>
                <a:pt x="438150" y="1695450"/>
              </a:cubicBezTo>
              <a:cubicBezTo>
                <a:pt x="436563" y="1693863"/>
                <a:pt x="428625" y="1695450"/>
                <a:pt x="428625" y="1695450"/>
              </a:cubicBezTo>
              <a:cubicBezTo>
                <a:pt x="428625" y="1695450"/>
                <a:pt x="434975" y="1700212"/>
                <a:pt x="438150" y="1695450"/>
              </a:cubicBezTo>
              <a:cubicBezTo>
                <a:pt x="441325" y="1690688"/>
                <a:pt x="438150" y="1709737"/>
                <a:pt x="447675" y="1666875"/>
              </a:cubicBezTo>
              <a:cubicBezTo>
                <a:pt x="457200" y="1624013"/>
                <a:pt x="457200" y="1684338"/>
                <a:pt x="495300" y="1438275"/>
              </a:cubicBezTo>
              <a:cubicBezTo>
                <a:pt x="533400" y="1192213"/>
                <a:pt x="625475" y="381000"/>
                <a:pt x="676275" y="190500"/>
              </a:cubicBezTo>
              <a:cubicBezTo>
                <a:pt x="727075" y="0"/>
                <a:pt x="776288" y="277813"/>
                <a:pt x="800100" y="295275"/>
              </a:cubicBezTo>
              <a:cubicBezTo>
                <a:pt x="823912" y="312737"/>
                <a:pt x="819150" y="295275"/>
                <a:pt x="819150" y="295275"/>
              </a:cubicBezTo>
              <a:lnTo>
                <a:pt x="1000125" y="295275"/>
              </a:lnTo>
              <a:cubicBezTo>
                <a:pt x="1057275" y="295275"/>
                <a:pt x="1087438" y="293688"/>
                <a:pt x="1162050" y="295275"/>
              </a:cubicBezTo>
              <a:cubicBezTo>
                <a:pt x="1236662" y="296862"/>
                <a:pt x="1389063" y="301625"/>
                <a:pt x="1447800" y="304800"/>
              </a:cubicBezTo>
              <a:cubicBezTo>
                <a:pt x="1506538" y="307975"/>
                <a:pt x="1503362" y="311150"/>
                <a:pt x="1514475" y="314325"/>
              </a:cubicBezTo>
              <a:cubicBezTo>
                <a:pt x="1525588" y="317500"/>
                <a:pt x="1509713" y="301625"/>
                <a:pt x="1514475" y="323850"/>
              </a:cubicBezTo>
              <a:cubicBezTo>
                <a:pt x="1519238" y="346075"/>
                <a:pt x="1498600" y="149225"/>
                <a:pt x="1543050" y="447675"/>
              </a:cubicBezTo>
              <a:cubicBezTo>
                <a:pt x="1587500" y="746125"/>
                <a:pt x="1741488" y="1838325"/>
                <a:pt x="1781175" y="2114550"/>
              </a:cubicBezTo>
              <a:cubicBezTo>
                <a:pt x="1820863" y="2390775"/>
                <a:pt x="1781175" y="2105025"/>
                <a:pt x="1781175" y="2105025"/>
              </a:cubicBezTo>
              <a:lnTo>
                <a:pt x="1790700" y="2190750"/>
              </a:lnTo>
            </a:path>
          </a:pathLst>
        </a:custGeom>
        <a:solidFill>
          <a:srgbClr val="FFFFFF"/>
        </a:solidFill>
        <a:ln w="38100" cap="flat" cmpd="sng" algn="ctr">
          <a:solidFill>
            <a:srgbClr val="008000"/>
          </a:solidFill>
          <a:prstDash val="sysDot"/>
          <a:round/>
          <a:headEnd type="none" w="med" len="med"/>
          <a:tailEnd type="none" w="med" len="med"/>
        </a:ln>
      </xdr:spPr>
    </xdr:sp>
    <xdr:clientData/>
  </xdr:twoCellAnchor>
  <xdr:twoCellAnchor>
    <xdr:from>
      <xdr:col>8</xdr:col>
      <xdr:colOff>419100</xdr:colOff>
      <xdr:row>18</xdr:row>
      <xdr:rowOff>47626</xdr:rowOff>
    </xdr:from>
    <xdr:to>
      <xdr:col>9</xdr:col>
      <xdr:colOff>495300</xdr:colOff>
      <xdr:row>29</xdr:row>
      <xdr:rowOff>133351</xdr:rowOff>
    </xdr:to>
    <xdr:sp macro="" textlink="">
      <xdr:nvSpPr>
        <xdr:cNvPr id="8" name="正方形/長方形 7"/>
        <xdr:cNvSpPr/>
      </xdr:nvSpPr>
      <xdr:spPr bwMode="auto">
        <a:xfrm>
          <a:off x="7096125" y="4867276"/>
          <a:ext cx="781050" cy="2228850"/>
        </a:xfrm>
        <a:prstGeom prst="rect">
          <a:avLst/>
        </a:prstGeom>
        <a:ln w="19050">
          <a:prstDash val="solid"/>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endParaRPr lang="ja-JP" altLang="en-US"/>
        </a:p>
      </xdr:txBody>
    </xdr:sp>
    <xdr:clientData/>
  </xdr:twoCellAnchor>
  <xdr:twoCellAnchor>
    <xdr:from>
      <xdr:col>7</xdr:col>
      <xdr:colOff>790575</xdr:colOff>
      <xdr:row>29</xdr:row>
      <xdr:rowOff>142875</xdr:rowOff>
    </xdr:from>
    <xdr:to>
      <xdr:col>10</xdr:col>
      <xdr:colOff>581025</xdr:colOff>
      <xdr:row>29</xdr:row>
      <xdr:rowOff>142875</xdr:rowOff>
    </xdr:to>
    <xdr:cxnSp macro="">
      <xdr:nvCxnSpPr>
        <xdr:cNvPr id="33894" name="直線コネクタ 12"/>
        <xdr:cNvCxnSpPr>
          <a:cxnSpLocks noChangeShapeType="1"/>
        </xdr:cNvCxnSpPr>
      </xdr:nvCxnSpPr>
      <xdr:spPr bwMode="auto">
        <a:xfrm>
          <a:off x="6457950" y="7419975"/>
          <a:ext cx="2514600" cy="0"/>
        </a:xfrm>
        <a:prstGeom prst="line">
          <a:avLst/>
        </a:prstGeom>
        <a:noFill/>
        <a:ln w="9525" algn="ctr">
          <a:solidFill>
            <a:srgbClr val="008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123825</xdr:colOff>
      <xdr:row>15</xdr:row>
      <xdr:rowOff>161925</xdr:rowOff>
    </xdr:from>
    <xdr:to>
      <xdr:col>8</xdr:col>
      <xdr:colOff>142875</xdr:colOff>
      <xdr:row>26</xdr:row>
      <xdr:rowOff>161925</xdr:rowOff>
    </xdr:to>
    <xdr:cxnSp macro="">
      <xdr:nvCxnSpPr>
        <xdr:cNvPr id="33895" name="直線コネクタ 14"/>
        <xdr:cNvCxnSpPr>
          <a:cxnSpLocks noChangeShapeType="1"/>
        </xdr:cNvCxnSpPr>
      </xdr:nvCxnSpPr>
      <xdr:spPr bwMode="auto">
        <a:xfrm flipV="1">
          <a:off x="7096125" y="4371975"/>
          <a:ext cx="19050" cy="2457450"/>
        </a:xfrm>
        <a:prstGeom prst="line">
          <a:avLst/>
        </a:prstGeom>
        <a:noFill/>
        <a:ln w="9525" algn="ctr">
          <a:solidFill>
            <a:srgbClr val="008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495300</xdr:colOff>
      <xdr:row>15</xdr:row>
      <xdr:rowOff>190500</xdr:rowOff>
    </xdr:from>
    <xdr:to>
      <xdr:col>9</xdr:col>
      <xdr:colOff>504825</xdr:colOff>
      <xdr:row>18</xdr:row>
      <xdr:rowOff>114300</xdr:rowOff>
    </xdr:to>
    <xdr:cxnSp macro="">
      <xdr:nvCxnSpPr>
        <xdr:cNvPr id="33896" name="直線コネクタ 15"/>
        <xdr:cNvCxnSpPr>
          <a:cxnSpLocks noChangeShapeType="1"/>
        </xdr:cNvCxnSpPr>
      </xdr:nvCxnSpPr>
      <xdr:spPr bwMode="auto">
        <a:xfrm rot="5400000" flipH="1" flipV="1">
          <a:off x="7848600" y="4724400"/>
          <a:ext cx="657225" cy="9525"/>
        </a:xfrm>
        <a:prstGeom prst="line">
          <a:avLst/>
        </a:prstGeom>
        <a:noFill/>
        <a:ln w="9525" algn="ctr">
          <a:solidFill>
            <a:srgbClr val="008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85725</xdr:colOff>
      <xdr:row>15</xdr:row>
      <xdr:rowOff>190500</xdr:rowOff>
    </xdr:from>
    <xdr:to>
      <xdr:col>10</xdr:col>
      <xdr:colOff>95250</xdr:colOff>
      <xdr:row>29</xdr:row>
      <xdr:rowOff>95250</xdr:rowOff>
    </xdr:to>
    <xdr:cxnSp macro="">
      <xdr:nvCxnSpPr>
        <xdr:cNvPr id="33897" name="直線コネクタ 16"/>
        <xdr:cNvCxnSpPr>
          <a:cxnSpLocks noChangeShapeType="1"/>
        </xdr:cNvCxnSpPr>
      </xdr:nvCxnSpPr>
      <xdr:spPr bwMode="auto">
        <a:xfrm rot="5400000" flipH="1" flipV="1">
          <a:off x="6996113" y="5881687"/>
          <a:ext cx="2971800" cy="9525"/>
        </a:xfrm>
        <a:prstGeom prst="line">
          <a:avLst/>
        </a:prstGeom>
        <a:noFill/>
        <a:ln w="9525" algn="ctr">
          <a:solidFill>
            <a:srgbClr val="008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428625</xdr:colOff>
      <xdr:row>15</xdr:row>
      <xdr:rowOff>190500</xdr:rowOff>
    </xdr:from>
    <xdr:to>
      <xdr:col>8</xdr:col>
      <xdr:colOff>438150</xdr:colOff>
      <xdr:row>18</xdr:row>
      <xdr:rowOff>114300</xdr:rowOff>
    </xdr:to>
    <xdr:cxnSp macro="">
      <xdr:nvCxnSpPr>
        <xdr:cNvPr id="33898" name="直線コネクタ 18"/>
        <xdr:cNvCxnSpPr>
          <a:cxnSpLocks noChangeShapeType="1"/>
        </xdr:cNvCxnSpPr>
      </xdr:nvCxnSpPr>
      <xdr:spPr bwMode="auto">
        <a:xfrm rot="5400000" flipH="1" flipV="1">
          <a:off x="7077075" y="4724400"/>
          <a:ext cx="657225" cy="9525"/>
        </a:xfrm>
        <a:prstGeom prst="line">
          <a:avLst/>
        </a:prstGeom>
        <a:noFill/>
        <a:ln w="9525" algn="ctr">
          <a:solidFill>
            <a:srgbClr val="008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1162050</xdr:colOff>
      <xdr:row>16</xdr:row>
      <xdr:rowOff>47625</xdr:rowOff>
    </xdr:from>
    <xdr:to>
      <xdr:col>8</xdr:col>
      <xdr:colOff>133350</xdr:colOff>
      <xdr:row>16</xdr:row>
      <xdr:rowOff>47625</xdr:rowOff>
    </xdr:to>
    <xdr:cxnSp macro="">
      <xdr:nvCxnSpPr>
        <xdr:cNvPr id="33899" name="直線矢印コネクタ 25"/>
        <xdr:cNvCxnSpPr>
          <a:cxnSpLocks noChangeShapeType="1"/>
        </xdr:cNvCxnSpPr>
      </xdr:nvCxnSpPr>
      <xdr:spPr bwMode="auto">
        <a:xfrm>
          <a:off x="6829425" y="4591050"/>
          <a:ext cx="276225" cy="0"/>
        </a:xfrm>
        <a:prstGeom prst="straightConnector1">
          <a:avLst/>
        </a:prstGeom>
        <a:noFill/>
        <a:ln w="9525" algn="ctr">
          <a:solidFill>
            <a:srgbClr val="008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104775</xdr:colOff>
      <xdr:row>16</xdr:row>
      <xdr:rowOff>47625</xdr:rowOff>
    </xdr:from>
    <xdr:to>
      <xdr:col>10</xdr:col>
      <xdr:colOff>400050</xdr:colOff>
      <xdr:row>16</xdr:row>
      <xdr:rowOff>57150</xdr:rowOff>
    </xdr:to>
    <xdr:cxnSp macro="">
      <xdr:nvCxnSpPr>
        <xdr:cNvPr id="33900" name="直線矢印コネクタ 29"/>
        <xdr:cNvCxnSpPr>
          <a:cxnSpLocks noChangeShapeType="1"/>
        </xdr:cNvCxnSpPr>
      </xdr:nvCxnSpPr>
      <xdr:spPr bwMode="auto">
        <a:xfrm rot="10800000" flipV="1">
          <a:off x="8496300" y="4591050"/>
          <a:ext cx="295275" cy="9525"/>
        </a:xfrm>
        <a:prstGeom prst="straightConnector1">
          <a:avLst/>
        </a:prstGeom>
        <a:noFill/>
        <a:ln w="9525" algn="ctr">
          <a:solidFill>
            <a:srgbClr val="008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457200</xdr:colOff>
      <xdr:row>16</xdr:row>
      <xdr:rowOff>38100</xdr:rowOff>
    </xdr:from>
    <xdr:to>
      <xdr:col>9</xdr:col>
      <xdr:colOff>495300</xdr:colOff>
      <xdr:row>16</xdr:row>
      <xdr:rowOff>47625</xdr:rowOff>
    </xdr:to>
    <xdr:cxnSp macro="">
      <xdr:nvCxnSpPr>
        <xdr:cNvPr id="33901" name="直線矢印コネクタ 31"/>
        <xdr:cNvCxnSpPr>
          <a:cxnSpLocks noChangeShapeType="1"/>
        </xdr:cNvCxnSpPr>
      </xdr:nvCxnSpPr>
      <xdr:spPr bwMode="auto">
        <a:xfrm>
          <a:off x="7429500" y="4581525"/>
          <a:ext cx="742950" cy="9525"/>
        </a:xfrm>
        <a:prstGeom prst="straightConnector1">
          <a:avLst/>
        </a:prstGeom>
        <a:noFill/>
        <a:ln w="9525" algn="ctr">
          <a:solidFill>
            <a:srgbClr val="008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161925</xdr:colOff>
      <xdr:row>15</xdr:row>
      <xdr:rowOff>38100</xdr:rowOff>
    </xdr:from>
    <xdr:to>
      <xdr:col>8</xdr:col>
      <xdr:colOff>409575</xdr:colOff>
      <xdr:row>16</xdr:row>
      <xdr:rowOff>161925</xdr:rowOff>
    </xdr:to>
    <xdr:sp macro="" textlink="">
      <xdr:nvSpPr>
        <xdr:cNvPr id="34" name="テキスト ボックス 33"/>
        <xdr:cNvSpPr txBox="1"/>
      </xdr:nvSpPr>
      <xdr:spPr>
        <a:xfrm>
          <a:off x="6838950" y="4257675"/>
          <a:ext cx="2476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a:t>α</a:t>
          </a:r>
        </a:p>
      </xdr:txBody>
    </xdr:sp>
    <xdr:clientData/>
  </xdr:twoCellAnchor>
  <xdr:twoCellAnchor>
    <xdr:from>
      <xdr:col>9</xdr:col>
      <xdr:colOff>523875</xdr:colOff>
      <xdr:row>15</xdr:row>
      <xdr:rowOff>28575</xdr:rowOff>
    </xdr:from>
    <xdr:to>
      <xdr:col>10</xdr:col>
      <xdr:colOff>57150</xdr:colOff>
      <xdr:row>16</xdr:row>
      <xdr:rowOff>152400</xdr:rowOff>
    </xdr:to>
    <xdr:sp macro="" textlink="">
      <xdr:nvSpPr>
        <xdr:cNvPr id="35" name="テキスト ボックス 34"/>
        <xdr:cNvSpPr txBox="1"/>
      </xdr:nvSpPr>
      <xdr:spPr>
        <a:xfrm>
          <a:off x="7905750" y="4248150"/>
          <a:ext cx="2476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a:t>β</a:t>
          </a:r>
        </a:p>
        <a:p>
          <a:endParaRPr kumimoji="1" lang="en-US" altLang="ja-JP" sz="1800"/>
        </a:p>
      </xdr:txBody>
    </xdr:sp>
    <xdr:clientData/>
  </xdr:twoCellAnchor>
  <xdr:twoCellAnchor>
    <xdr:from>
      <xdr:col>8</xdr:col>
      <xdr:colOff>628650</xdr:colOff>
      <xdr:row>15</xdr:row>
      <xdr:rowOff>28575</xdr:rowOff>
    </xdr:from>
    <xdr:to>
      <xdr:col>9</xdr:col>
      <xdr:colOff>342899</xdr:colOff>
      <xdr:row>16</xdr:row>
      <xdr:rowOff>152400</xdr:rowOff>
    </xdr:to>
    <xdr:sp macro="" textlink="">
      <xdr:nvSpPr>
        <xdr:cNvPr id="36" name="テキスト ボックス 35"/>
        <xdr:cNvSpPr txBox="1"/>
      </xdr:nvSpPr>
      <xdr:spPr>
        <a:xfrm>
          <a:off x="7305675" y="4248150"/>
          <a:ext cx="419099"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a:t>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0</xdr:row>
      <xdr:rowOff>0</xdr:rowOff>
    </xdr:from>
    <xdr:to>
      <xdr:col>10</xdr:col>
      <xdr:colOff>609600</xdr:colOff>
      <xdr:row>0</xdr:row>
      <xdr:rowOff>0</xdr:rowOff>
    </xdr:to>
    <xdr:graphicFrame macro="">
      <xdr:nvGraphicFramePr>
        <xdr:cNvPr id="348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228600</xdr:colOff>
      <xdr:row>0</xdr:row>
      <xdr:rowOff>0</xdr:rowOff>
    </xdr:from>
    <xdr:to>
      <xdr:col>7</xdr:col>
      <xdr:colOff>85725</xdr:colOff>
      <xdr:row>0</xdr:row>
      <xdr:rowOff>0</xdr:rowOff>
    </xdr:to>
    <xdr:grpSp>
      <xdr:nvGrpSpPr>
        <xdr:cNvPr id="34830" name="Group 2"/>
        <xdr:cNvGrpSpPr>
          <a:grpSpLocks/>
        </xdr:cNvGrpSpPr>
      </xdr:nvGrpSpPr>
      <xdr:grpSpPr bwMode="auto">
        <a:xfrm>
          <a:off x="5924550" y="0"/>
          <a:ext cx="1933575" cy="0"/>
          <a:chOff x="466" y="90"/>
          <a:chExt cx="129" cy="78"/>
        </a:xfrm>
      </xdr:grpSpPr>
      <xdr:sp macro="" textlink="">
        <xdr:nvSpPr>
          <xdr:cNvPr id="34833" name="AutoShape 3"/>
          <xdr:cNvSpPr>
            <a:spLocks/>
          </xdr:cNvSpPr>
        </xdr:nvSpPr>
        <xdr:spPr bwMode="auto">
          <a:xfrm>
            <a:off x="466" y="90"/>
            <a:ext cx="20" cy="78"/>
          </a:xfrm>
          <a:prstGeom prst="rightBrace">
            <a:avLst>
              <a:gd name="adj1" fmla="val 3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652" name="Text Box 4"/>
          <xdr:cNvSpPr txBox="1">
            <a:spLocks noChangeArrowheads="1"/>
          </xdr:cNvSpPr>
        </xdr:nvSpPr>
        <xdr:spPr bwMode="auto">
          <a:xfrm>
            <a:off x="5915025" y="0"/>
            <a:ext cx="0" cy="0"/>
          </a:xfrm>
          <a:prstGeom prst="rect">
            <a:avLst/>
          </a:prstGeom>
          <a:noFill/>
          <a:ln w="12700">
            <a:solidFill>
              <a:srgbClr val="0000FF"/>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入力データ</a:t>
            </a:r>
          </a:p>
        </xdr:txBody>
      </xdr:sp>
    </xdr:grpSp>
    <xdr:clientData/>
  </xdr:twoCellAnchor>
  <xdr:twoCellAnchor>
    <xdr:from>
      <xdr:col>6</xdr:col>
      <xdr:colOff>657225</xdr:colOff>
      <xdr:row>0</xdr:row>
      <xdr:rowOff>0</xdr:rowOff>
    </xdr:from>
    <xdr:to>
      <xdr:col>10</xdr:col>
      <xdr:colOff>371475</xdr:colOff>
      <xdr:row>0</xdr:row>
      <xdr:rowOff>0</xdr:rowOff>
    </xdr:to>
    <xdr:sp macro="" textlink="">
      <xdr:nvSpPr>
        <xdr:cNvPr id="27653" name="Text Box 5"/>
        <xdr:cNvSpPr txBox="1">
          <a:spLocks noChangeArrowheads="1"/>
        </xdr:cNvSpPr>
      </xdr:nvSpPr>
      <xdr:spPr bwMode="auto">
        <a:xfrm>
          <a:off x="7391400" y="0"/>
          <a:ext cx="4267200" cy="0"/>
        </a:xfrm>
        <a:prstGeom prst="rect">
          <a:avLst/>
        </a:prstGeom>
        <a:solidFill>
          <a:srgbClr val="CC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ゴシック"/>
              <a:ea typeface="ＭＳ ゴシック"/>
            </a:rPr>
            <a:t>ＤＣ１３５Ｊ－ＭＴ（未）</a:t>
          </a:r>
        </a:p>
      </xdr:txBody>
    </xdr:sp>
    <xdr:clientData/>
  </xdr:twoCellAnchor>
  <xdr:twoCellAnchor>
    <xdr:from>
      <xdr:col>15</xdr:col>
      <xdr:colOff>600075</xdr:colOff>
      <xdr:row>4</xdr:row>
      <xdr:rowOff>104775</xdr:rowOff>
    </xdr:from>
    <xdr:to>
      <xdr:col>33</xdr:col>
      <xdr:colOff>590550</xdr:colOff>
      <xdr:row>92</xdr:row>
      <xdr:rowOff>95250</xdr:rowOff>
    </xdr:to>
    <xdr:sp macro="" textlink="">
      <xdr:nvSpPr>
        <xdr:cNvPr id="37976" name="Rectangle 8"/>
        <xdr:cNvSpPr>
          <a:spLocks noChangeArrowheads="1"/>
        </xdr:cNvSpPr>
      </xdr:nvSpPr>
      <xdr:spPr bwMode="auto">
        <a:xfrm>
          <a:off x="15316200" y="819150"/>
          <a:ext cx="12334875" cy="14306550"/>
        </a:xfrm>
        <a:prstGeom prst="rect">
          <a:avLst/>
        </a:prstGeom>
        <a:solidFill>
          <a:srgbClr val="FFFFFF"/>
        </a:solidFill>
        <a:ln w="9525" algn="ctr">
          <a:noFill/>
          <a:miter lim="800000"/>
          <a:headEnd/>
          <a:tailEnd/>
        </a:ln>
      </xdr:spPr>
      <xdr:txBody>
        <a:bodyPr/>
        <a:lstStyle/>
        <a:p>
          <a:r>
            <a:rPr lang="ja-JP" altLang="en-US"/>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123825</xdr:rowOff>
    </xdr:from>
    <xdr:to>
      <xdr:col>15</xdr:col>
      <xdr:colOff>514350</xdr:colOff>
      <xdr:row>40</xdr:row>
      <xdr:rowOff>132776</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 y="295275"/>
          <a:ext cx="10058400" cy="66955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8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8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227" workbookViewId="0">
      <selection activeCell="J9" sqref="J9"/>
    </sheetView>
  </sheetViews>
  <sheetFormatPr defaultRowHeight="13.5" x14ac:dyDescent="0.15"/>
  <cols>
    <col min="1" max="5" width="9" style="159"/>
    <col min="6" max="6" width="5.875" style="159" customWidth="1"/>
    <col min="7" max="7" width="2.875" style="159" customWidth="1"/>
    <col min="8" max="9" width="9" style="159"/>
    <col min="10" max="10" width="14.375" style="159" customWidth="1"/>
    <col min="11" max="16384" width="9" style="159"/>
  </cols>
  <sheetData>
    <row r="1" spans="1:9" ht="18.75" x14ac:dyDescent="0.15">
      <c r="A1" s="158" t="s">
        <v>168</v>
      </c>
    </row>
    <row r="2" spans="1:9" x14ac:dyDescent="0.15">
      <c r="I2" s="159" t="s">
        <v>169</v>
      </c>
    </row>
    <row r="3" spans="1:9" x14ac:dyDescent="0.15">
      <c r="A3" s="159" t="s">
        <v>170</v>
      </c>
    </row>
    <row r="4" spans="1:9" x14ac:dyDescent="0.15">
      <c r="B4" s="159" t="s">
        <v>171</v>
      </c>
    </row>
    <row r="5" spans="1:9" x14ac:dyDescent="0.15">
      <c r="B5" s="159" t="s">
        <v>172</v>
      </c>
    </row>
    <row r="6" spans="1:9" x14ac:dyDescent="0.15">
      <c r="B6" s="159" t="s">
        <v>173</v>
      </c>
    </row>
    <row r="7" spans="1:9" x14ac:dyDescent="0.15">
      <c r="B7" s="159" t="s">
        <v>174</v>
      </c>
    </row>
    <row r="8" spans="1:9" x14ac:dyDescent="0.15">
      <c r="B8" s="159" t="s">
        <v>175</v>
      </c>
    </row>
    <row r="9" spans="1:9" x14ac:dyDescent="0.15">
      <c r="B9" s="159" t="s">
        <v>176</v>
      </c>
    </row>
    <row r="10" spans="1:9" x14ac:dyDescent="0.15">
      <c r="B10" s="159" t="s">
        <v>177</v>
      </c>
    </row>
    <row r="11" spans="1:9" x14ac:dyDescent="0.15">
      <c r="B11" s="159" t="s">
        <v>178</v>
      </c>
    </row>
    <row r="12" spans="1:9" x14ac:dyDescent="0.15">
      <c r="B12" s="159" t="s">
        <v>179</v>
      </c>
    </row>
    <row r="14" spans="1:9" x14ac:dyDescent="0.15">
      <c r="A14" s="159" t="s">
        <v>180</v>
      </c>
    </row>
    <row r="15" spans="1:9" x14ac:dyDescent="0.15">
      <c r="B15" s="159" t="s">
        <v>181</v>
      </c>
    </row>
    <row r="16" spans="1:9" x14ac:dyDescent="0.15">
      <c r="B16" s="160" t="s">
        <v>182</v>
      </c>
    </row>
    <row r="17" spans="1:3" x14ac:dyDescent="0.15">
      <c r="B17" s="159" t="s">
        <v>183</v>
      </c>
    </row>
    <row r="18" spans="1:3" x14ac:dyDescent="0.15">
      <c r="B18" s="159" t="s">
        <v>184</v>
      </c>
    </row>
    <row r="19" spans="1:3" ht="15.75" x14ac:dyDescent="0.15">
      <c r="B19" s="159" t="s">
        <v>185</v>
      </c>
    </row>
    <row r="20" spans="1:3" x14ac:dyDescent="0.15">
      <c r="B20" s="159" t="s">
        <v>186</v>
      </c>
    </row>
    <row r="22" spans="1:3" x14ac:dyDescent="0.15">
      <c r="A22" s="159" t="s">
        <v>187</v>
      </c>
      <c r="B22" s="159" t="s">
        <v>188</v>
      </c>
    </row>
    <row r="23" spans="1:3" x14ac:dyDescent="0.15">
      <c r="C23" s="159" t="s">
        <v>189</v>
      </c>
    </row>
    <row r="24" spans="1:3" x14ac:dyDescent="0.15">
      <c r="C24" s="159" t="s">
        <v>190</v>
      </c>
    </row>
    <row r="34" spans="2:12" ht="21" x14ac:dyDescent="0.2">
      <c r="B34" s="161" t="s">
        <v>32</v>
      </c>
    </row>
    <row r="35" spans="2:12" ht="14.25" thickBot="1" x14ac:dyDescent="0.2">
      <c r="L35" s="159" t="s">
        <v>80</v>
      </c>
    </row>
    <row r="36" spans="2:12" ht="14.25" thickBot="1" x14ac:dyDescent="0.2">
      <c r="B36" s="162" t="s">
        <v>154</v>
      </c>
      <c r="C36" s="163"/>
      <c r="D36" s="164"/>
      <c r="E36" s="159" t="s">
        <v>191</v>
      </c>
    </row>
    <row r="38" spans="2:12" ht="14.25" thickBot="1" x14ac:dyDescent="0.2">
      <c r="F38" s="159" t="s">
        <v>192</v>
      </c>
    </row>
    <row r="39" spans="2:12" ht="14.25" thickBot="1" x14ac:dyDescent="0.2">
      <c r="B39" s="162" t="s">
        <v>193</v>
      </c>
      <c r="C39" s="163"/>
      <c r="D39" s="164"/>
      <c r="E39" s="159" t="s">
        <v>194</v>
      </c>
    </row>
    <row r="41" spans="2:12" x14ac:dyDescent="0.15">
      <c r="E41" s="159" t="s">
        <v>195</v>
      </c>
    </row>
    <row r="43" spans="2:12" x14ac:dyDescent="0.15">
      <c r="E43" s="189" t="s">
        <v>196</v>
      </c>
      <c r="F43" s="190" t="s">
        <v>197</v>
      </c>
      <c r="H43" s="165" t="s">
        <v>198</v>
      </c>
    </row>
    <row r="44" spans="2:12" x14ac:dyDescent="0.15">
      <c r="E44" s="189"/>
      <c r="F44" s="190"/>
      <c r="H44" s="166" t="s">
        <v>199</v>
      </c>
    </row>
    <row r="45" spans="2:12" ht="14.25" thickBot="1" x14ac:dyDescent="0.2"/>
    <row r="46" spans="2:12" ht="14.25" thickBot="1" x14ac:dyDescent="0.2">
      <c r="B46" s="191" t="s">
        <v>200</v>
      </c>
      <c r="C46" s="187"/>
      <c r="D46" s="188"/>
      <c r="E46" s="159" t="s">
        <v>201</v>
      </c>
    </row>
    <row r="47" spans="2:12" ht="14.25" thickBot="1" x14ac:dyDescent="0.2">
      <c r="B47" s="191" t="s">
        <v>202</v>
      </c>
      <c r="C47" s="187"/>
      <c r="D47" s="188"/>
      <c r="E47" s="159" t="s">
        <v>203</v>
      </c>
    </row>
    <row r="48" spans="2:12" x14ac:dyDescent="0.15">
      <c r="E48" s="159" t="s">
        <v>204</v>
      </c>
    </row>
    <row r="49" spans="2:5" ht="21" x14ac:dyDescent="0.2">
      <c r="B49" s="161" t="s">
        <v>160</v>
      </c>
    </row>
    <row r="50" spans="2:5" ht="14.25" thickBot="1" x14ac:dyDescent="0.2"/>
    <row r="51" spans="2:5" ht="14.25" thickBot="1" x14ac:dyDescent="0.2">
      <c r="B51" s="186" t="s">
        <v>39</v>
      </c>
      <c r="C51" s="187"/>
      <c r="D51" s="188"/>
      <c r="E51" s="159" t="s">
        <v>205</v>
      </c>
    </row>
    <row r="52" spans="2:5" ht="14.25" thickBot="1" x14ac:dyDescent="0.2">
      <c r="E52" s="159" t="s">
        <v>206</v>
      </c>
    </row>
    <row r="53" spans="2:5" ht="16.5" thickBot="1" x14ac:dyDescent="0.2">
      <c r="B53" s="167" t="s">
        <v>29</v>
      </c>
      <c r="C53" s="168" t="s">
        <v>51</v>
      </c>
      <c r="E53" s="159" t="s">
        <v>207</v>
      </c>
    </row>
    <row r="55" spans="2:5" ht="21" x14ac:dyDescent="0.2">
      <c r="B55" s="169" t="s">
        <v>49</v>
      </c>
    </row>
    <row r="56" spans="2:5" x14ac:dyDescent="0.15">
      <c r="B56" s="159" t="s">
        <v>208</v>
      </c>
    </row>
    <row r="57" spans="2:5" ht="14.25" thickBot="1" x14ac:dyDescent="0.2">
      <c r="B57" s="159" t="s">
        <v>209</v>
      </c>
    </row>
    <row r="58" spans="2:5" ht="16.5" thickBot="1" x14ac:dyDescent="0.2">
      <c r="B58" s="170" t="s">
        <v>56</v>
      </c>
      <c r="C58" s="171"/>
      <c r="D58" s="172" t="s">
        <v>210</v>
      </c>
    </row>
    <row r="59" spans="2:5" x14ac:dyDescent="0.15">
      <c r="B59" s="173"/>
      <c r="C59" s="174"/>
      <c r="D59" s="174"/>
    </row>
    <row r="60" spans="2:5" ht="18.75" x14ac:dyDescent="0.15">
      <c r="B60" s="159" t="s">
        <v>211</v>
      </c>
    </row>
  </sheetData>
  <mergeCells count="5">
    <mergeCell ref="B51:D51"/>
    <mergeCell ref="E43:E44"/>
    <mergeCell ref="F43:F44"/>
    <mergeCell ref="B46:D46"/>
    <mergeCell ref="B47:D47"/>
  </mergeCells>
  <phoneticPr fontId="3"/>
  <printOptions horizontalCentered="1" verticalCentered="1"/>
  <pageMargins left="0" right="0" top="0" bottom="0" header="0.31496062992125984" footer="0.31496062992125984"/>
  <pageSetup paperSize="9" orientation="portrait"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88"/>
  <sheetViews>
    <sheetView showGridLines="0" tabSelected="1" zoomScale="70" zoomScaleNormal="70" workbookViewId="0">
      <selection activeCell="S20" sqref="S20"/>
    </sheetView>
  </sheetViews>
  <sheetFormatPr defaultRowHeight="15.75" customHeight="1" x14ac:dyDescent="0.15"/>
  <cols>
    <col min="1" max="1" width="7.375" style="1" customWidth="1"/>
    <col min="2" max="2" width="23.875" style="1" customWidth="1"/>
    <col min="3" max="3" width="10.625" style="1" customWidth="1"/>
    <col min="4" max="4" width="11.75" style="1" customWidth="1"/>
    <col min="5" max="5" width="9.875" style="1" customWidth="1"/>
    <col min="6" max="6" width="7" style="1" customWidth="1"/>
    <col min="7" max="7" width="3.875" style="1" customWidth="1"/>
    <col min="8" max="8" width="17.125" style="1" customWidth="1"/>
    <col min="9" max="9" width="9.25" style="1" customWidth="1"/>
    <col min="10" max="10" width="9.375" style="1" customWidth="1"/>
    <col min="11" max="11" width="10" style="1" customWidth="1"/>
    <col min="12" max="12" width="10.625" style="1" customWidth="1"/>
    <col min="13" max="13" width="2.75" style="1" customWidth="1"/>
    <col min="14" max="14" width="11.625" style="1" customWidth="1"/>
    <col min="15" max="17" width="10.625" style="1" customWidth="1"/>
    <col min="18" max="18" width="9" style="86"/>
    <col min="19" max="16384" width="9" style="1"/>
  </cols>
  <sheetData>
    <row r="1" spans="1:17" ht="25.5" x14ac:dyDescent="0.25">
      <c r="A1" s="192" t="s">
        <v>214</v>
      </c>
      <c r="B1" s="193"/>
      <c r="C1" s="193"/>
      <c r="D1" s="193"/>
      <c r="E1" s="193"/>
      <c r="F1" s="193"/>
      <c r="G1" s="193"/>
      <c r="H1" s="193"/>
      <c r="J1" s="1" t="s">
        <v>58</v>
      </c>
      <c r="K1" s="10"/>
    </row>
    <row r="2" spans="1:17" ht="14.25" customHeight="1" x14ac:dyDescent="0.15">
      <c r="C2" s="1" t="s">
        <v>59</v>
      </c>
      <c r="G2" s="149"/>
      <c r="Q2" s="2" t="s">
        <v>145</v>
      </c>
    </row>
    <row r="3" spans="1:17" ht="28.5" customHeight="1" thickBot="1" x14ac:dyDescent="0.25">
      <c r="A3" s="97" t="s">
        <v>163</v>
      </c>
      <c r="G3" s="149"/>
      <c r="H3" s="98" t="s">
        <v>49</v>
      </c>
      <c r="K3" s="2"/>
    </row>
    <row r="4" spans="1:17" ht="21.75" customHeight="1" thickTop="1" x14ac:dyDescent="0.15">
      <c r="B4" s="184" t="s">
        <v>215</v>
      </c>
      <c r="C4" s="1" t="s">
        <v>38</v>
      </c>
      <c r="G4" s="149"/>
      <c r="H4" s="123" t="s">
        <v>52</v>
      </c>
      <c r="I4" s="124">
        <f>D31</f>
        <v>60</v>
      </c>
      <c r="J4" s="124">
        <f>E31</f>
        <v>70</v>
      </c>
    </row>
    <row r="5" spans="1:17" ht="21.75" customHeight="1" x14ac:dyDescent="0.15">
      <c r="D5" s="180"/>
      <c r="E5" s="1" t="s">
        <v>164</v>
      </c>
      <c r="G5" s="149"/>
      <c r="H5" s="116" t="s">
        <v>54</v>
      </c>
      <c r="I5" s="125">
        <f>IF(ISERROR(O33),"",O33)</f>
        <v>88.387137926866927</v>
      </c>
      <c r="J5" s="126">
        <f>IF(ISERROR(O34),"",O34)</f>
        <v>88.791230495753481</v>
      </c>
    </row>
    <row r="6" spans="1:17" ht="21.75" customHeight="1" x14ac:dyDescent="0.2">
      <c r="A6" s="3"/>
      <c r="B6" s="89" t="s">
        <v>153</v>
      </c>
      <c r="G6" s="149"/>
      <c r="H6" s="116" t="s">
        <v>43</v>
      </c>
      <c r="I6" s="125">
        <f>IF(ISERROR(O29*I5),"",O29*I5)</f>
        <v>28.950183750296553</v>
      </c>
      <c r="J6" s="126">
        <f>IF(ISERROR(J5*O29),"",J5*O29)</f>
        <v>29.082539592965368</v>
      </c>
    </row>
    <row r="7" spans="1:17" ht="21.75" customHeight="1" x14ac:dyDescent="0.15">
      <c r="B7" s="185" t="s">
        <v>216</v>
      </c>
      <c r="C7" s="1" t="s">
        <v>38</v>
      </c>
      <c r="D7" s="3"/>
      <c r="G7" s="149"/>
      <c r="H7" s="127" t="s">
        <v>55</v>
      </c>
      <c r="I7" s="145">
        <f>IF(ISERROR(SQRT(I5)*10*4*10^2/PI()/I4^2),"",SQRT(I5)*10*4*10^2/PI()/I4^2)</f>
        <v>3.3250804192463095</v>
      </c>
      <c r="J7" s="146">
        <f>IF(ISERROR(SQRT(J5)*10*4*10^2/PI()/J4^2),"",SQRT(J5)*10*4*10^2/PI()/J4^2)</f>
        <v>2.4484941792250354</v>
      </c>
    </row>
    <row r="8" spans="1:17" ht="15.75" customHeight="1" x14ac:dyDescent="0.15">
      <c r="D8" s="3"/>
      <c r="G8" s="149"/>
      <c r="H8" s="197" t="s">
        <v>56</v>
      </c>
      <c r="I8" s="205">
        <f>IF(ISERROR(IF(O33&gt;O34,H32,H34)),"",IF(O33&gt;O34,H32,H34))</f>
        <v>70</v>
      </c>
      <c r="J8" s="206"/>
    </row>
    <row r="9" spans="1:17" ht="15.75" customHeight="1" thickBot="1" x14ac:dyDescent="0.2">
      <c r="A9" s="155"/>
      <c r="C9" s="86"/>
      <c r="D9" s="87"/>
      <c r="E9" s="86"/>
      <c r="F9" s="86"/>
      <c r="G9" s="150"/>
      <c r="H9" s="198"/>
      <c r="I9" s="207"/>
      <c r="J9" s="208"/>
      <c r="K9" s="86"/>
      <c r="L9" s="86"/>
      <c r="M9" s="86"/>
      <c r="N9" s="86"/>
      <c r="O9" s="86"/>
      <c r="P9" s="86"/>
      <c r="Q9" s="86"/>
    </row>
    <row r="10" spans="1:17" ht="20.25" customHeight="1" thickTop="1" x14ac:dyDescent="0.15">
      <c r="A10" s="155"/>
      <c r="C10" s="86"/>
      <c r="D10" s="87"/>
      <c r="E10" s="86"/>
      <c r="G10" s="149"/>
      <c r="H10" s="80"/>
      <c r="I10" s="81"/>
      <c r="J10" s="156"/>
      <c r="K10" s="86"/>
      <c r="L10" s="86"/>
      <c r="M10" s="86"/>
      <c r="N10" s="86"/>
      <c r="O10" s="86"/>
      <c r="P10" s="86"/>
      <c r="Q10" s="86"/>
    </row>
    <row r="11" spans="1:17" ht="22.5" customHeight="1" thickBot="1" x14ac:dyDescent="0.25">
      <c r="A11" s="97" t="s">
        <v>32</v>
      </c>
      <c r="G11" s="149"/>
      <c r="H11" s="88" t="s">
        <v>161</v>
      </c>
      <c r="N11" s="97" t="s">
        <v>162</v>
      </c>
      <c r="P11" s="183">
        <v>3</v>
      </c>
      <c r="Q11" s="1" t="s">
        <v>159</v>
      </c>
    </row>
    <row r="12" spans="1:17" ht="25.5" customHeight="1" thickTop="1" x14ac:dyDescent="0.15">
      <c r="B12" s="90" t="s">
        <v>154</v>
      </c>
      <c r="C12" s="91" t="s">
        <v>42</v>
      </c>
      <c r="D12" s="102">
        <v>12</v>
      </c>
      <c r="G12" s="149"/>
      <c r="H12" s="113" t="s">
        <v>151</v>
      </c>
      <c r="I12" s="114">
        <f>D31</f>
        <v>60</v>
      </c>
      <c r="J12" s="114">
        <f>E31</f>
        <v>70</v>
      </c>
      <c r="K12" s="114">
        <f>D31</f>
        <v>60</v>
      </c>
      <c r="L12" s="115">
        <f>J12</f>
        <v>70</v>
      </c>
      <c r="N12" s="216">
        <f>K12</f>
        <v>60</v>
      </c>
      <c r="O12" s="217"/>
      <c r="P12" s="199">
        <f>L12</f>
        <v>70</v>
      </c>
      <c r="Q12" s="200"/>
    </row>
    <row r="13" spans="1:17" ht="25.5" customHeight="1" x14ac:dyDescent="0.15">
      <c r="B13" s="90" t="s">
        <v>0</v>
      </c>
      <c r="C13" s="91" t="s">
        <v>41</v>
      </c>
      <c r="D13" s="102">
        <v>125</v>
      </c>
      <c r="G13" s="149"/>
      <c r="H13" s="116" t="s">
        <v>156</v>
      </c>
      <c r="I13" s="117">
        <f>IF(ISERROR(D15*I7/D14),"",D15*I7/D14)</f>
        <v>13.300321676985238</v>
      </c>
      <c r="J13" s="117">
        <f>IF(ISERROR(D15*J7/D14),"",D15*J7/D14)</f>
        <v>9.7939767169001417</v>
      </c>
      <c r="K13" s="210">
        <f>IF(SUM(I13:I15)=0,"",SUM(I13:I15))</f>
        <v>48.09167054538554</v>
      </c>
      <c r="L13" s="218">
        <f>IF(SUM(J13:J15)=0,"",SUM(J13:J15))</f>
        <v>44.506066869933981</v>
      </c>
      <c r="N13" s="120">
        <f>IF(ISERROR(D15*P11/D14),"",D15*P11/D14)</f>
        <v>12</v>
      </c>
      <c r="O13" s="213">
        <f>SUM(N13:N15)</f>
        <v>50.56134429382837</v>
      </c>
      <c r="P13" s="121">
        <f>IF(ISERROR(D15*P11/D14),"",D15*P11/D14)</f>
        <v>12</v>
      </c>
      <c r="Q13" s="201">
        <f>SUM(P13:P15)</f>
        <v>40.330783562812684</v>
      </c>
    </row>
    <row r="14" spans="1:17" ht="25.5" customHeight="1" x14ac:dyDescent="0.15">
      <c r="B14" s="90" t="s">
        <v>45</v>
      </c>
      <c r="C14" s="91" t="s">
        <v>40</v>
      </c>
      <c r="D14" s="102">
        <v>5</v>
      </c>
      <c r="G14" s="149"/>
      <c r="H14" s="116" t="s">
        <v>157</v>
      </c>
      <c r="I14" s="117">
        <f>IF(ISERROR((D27+D28)*1000/D24/(D31*D31*3.14/4)/I7-(I13+I15)/2),"",(D27+D28)*1000/D24/(D31*D31*3.14/4)/I7-(I13+I15)/2)</f>
        <v>21.491027191415068</v>
      </c>
      <c r="J14" s="117">
        <f>IF(ISERROR((D27+D28)*1000/D24/(E31*E31*3.14/4)/J7-(J13+J15)/2),"",(D27+D28)*1000/D24/(E31*E31*3.14/4)/J7-(J13+J15)/2)</f>
        <v>24.918113436133702</v>
      </c>
      <c r="K14" s="211"/>
      <c r="L14" s="219"/>
      <c r="N14" s="120">
        <f>IF(ISERROR((D27+D28)*1000/D24/(D31*D31*3.14/4)/P11-(N13+N15)/2),"",(D27+D28)*1000/D24/(D31*D31*3.14/4)/P11-(N13+N15)/2)</f>
        <v>26.56134429382837</v>
      </c>
      <c r="O14" s="214"/>
      <c r="P14" s="121">
        <f>IF(ISERROR((D27+D28)*1000/D24/(E31*E31*3.14/4)/P11-(P13+P15)/2),"",(D27+D28)*1000/D24/(E31*E31*3.14/4)/P11-(P13+P15)/2)</f>
        <v>16.33078356281268</v>
      </c>
      <c r="Q14" s="202"/>
    </row>
    <row r="15" spans="1:17" ht="25.5" customHeight="1" thickBot="1" x14ac:dyDescent="0.2">
      <c r="B15" s="99" t="s">
        <v>146</v>
      </c>
      <c r="C15" s="100" t="s">
        <v>148</v>
      </c>
      <c r="D15" s="102">
        <v>20</v>
      </c>
      <c r="G15" s="149"/>
      <c r="H15" s="118" t="s">
        <v>158</v>
      </c>
      <c r="I15" s="119">
        <f>IF(ISERROR(D16*I7/D14),"",D16*I7/D14)</f>
        <v>13.300321676985238</v>
      </c>
      <c r="J15" s="119">
        <f>IF(ISERROR(D16*J7/D14),"",D16*J7/D14)</f>
        <v>9.7939767169001417</v>
      </c>
      <c r="K15" s="212"/>
      <c r="L15" s="220"/>
      <c r="N15" s="122">
        <f>IF(ISERROR(D16*P11/D14),"",D16*P11/D14)</f>
        <v>12</v>
      </c>
      <c r="O15" s="215"/>
      <c r="P15" s="147">
        <f>IF(ISERROR(D16*P11/D14),"",D16*P11/D14)</f>
        <v>12</v>
      </c>
      <c r="Q15" s="203"/>
    </row>
    <row r="16" spans="1:17" ht="26.25" customHeight="1" thickTop="1" x14ac:dyDescent="0.15">
      <c r="B16" s="99" t="s">
        <v>147</v>
      </c>
      <c r="C16" s="100" t="s">
        <v>148</v>
      </c>
      <c r="D16" s="102">
        <v>20</v>
      </c>
      <c r="G16" s="149"/>
      <c r="L16" s="128" t="s">
        <v>152</v>
      </c>
      <c r="Q16" s="128" t="s">
        <v>152</v>
      </c>
    </row>
    <row r="17" spans="1:16" ht="15.75" customHeight="1" x14ac:dyDescent="0.15">
      <c r="G17" s="149"/>
    </row>
    <row r="18" spans="1:16" ht="15.75" customHeight="1" x14ac:dyDescent="0.15">
      <c r="B18" s="90" t="s">
        <v>47</v>
      </c>
      <c r="C18" s="91" t="s">
        <v>42</v>
      </c>
      <c r="D18" s="148">
        <f>IF(ISERROR(D12*D13^2/D22^2),"",D12*D13^2/D22^2)</f>
        <v>52.083333333333336</v>
      </c>
      <c r="E18" s="148">
        <f>IF(ISERROR(D12*D13^2/E22^2),"",D12*D13^2/E22^2)</f>
        <v>38.265306122448976</v>
      </c>
      <c r="G18" s="149"/>
    </row>
    <row r="19" spans="1:16" ht="15.75" customHeight="1" x14ac:dyDescent="0.15">
      <c r="B19" s="90" t="s">
        <v>48</v>
      </c>
      <c r="C19" s="91" t="s">
        <v>53</v>
      </c>
      <c r="D19" s="148">
        <f>IF(ISERROR((PI()/4*(D22/10)^2*D14*100/1000)^2),"",(PI()/4*(D22/10)^2*D14*100/1000)^2)</f>
        <v>199.8594891220595</v>
      </c>
      <c r="E19" s="148">
        <f>IF(ISERROR((PI()/4*(E22/10)^2*D14*100/1000)^2),"",(PI()/4*(E22/10)^2*D14*100/1000)^2)</f>
        <v>370.2643776096179</v>
      </c>
      <c r="G19" s="149"/>
      <c r="H19" s="80"/>
      <c r="I19" s="81"/>
      <c r="M19" s="1" t="s">
        <v>155</v>
      </c>
    </row>
    <row r="20" spans="1:16" ht="13.5" customHeight="1" x14ac:dyDescent="0.2">
      <c r="B20" s="5"/>
      <c r="C20" s="6"/>
      <c r="D20" s="84"/>
      <c r="E20" s="84"/>
      <c r="G20" s="149"/>
      <c r="H20" s="80"/>
      <c r="I20" s="81"/>
      <c r="N20" s="157" t="s">
        <v>155</v>
      </c>
    </row>
    <row r="21" spans="1:16" ht="23.25" customHeight="1" x14ac:dyDescent="0.2">
      <c r="A21" s="97" t="s">
        <v>160</v>
      </c>
      <c r="G21" s="149"/>
      <c r="H21" s="80"/>
      <c r="I21" s="81"/>
    </row>
    <row r="22" spans="1:16" ht="13.5" customHeight="1" x14ac:dyDescent="0.15">
      <c r="B22" s="92" t="s">
        <v>39</v>
      </c>
      <c r="C22" s="96" t="s">
        <v>141</v>
      </c>
      <c r="D22" s="142">
        <v>60</v>
      </c>
      <c r="E22" s="143">
        <v>70</v>
      </c>
      <c r="G22" s="149"/>
      <c r="H22" s="80"/>
      <c r="I22" s="81"/>
    </row>
    <row r="23" spans="1:16" ht="20.25" customHeight="1" x14ac:dyDescent="0.15">
      <c r="A23" s="4"/>
      <c r="B23" s="93" t="s">
        <v>29</v>
      </c>
      <c r="C23" s="96" t="s">
        <v>212</v>
      </c>
      <c r="D23" s="144">
        <v>100</v>
      </c>
      <c r="E23" s="176" t="s">
        <v>213</v>
      </c>
      <c r="F23" s="85" t="s">
        <v>80</v>
      </c>
      <c r="G23" s="151"/>
      <c r="P23" s="61"/>
    </row>
    <row r="24" spans="1:16" ht="16.5" customHeight="1" x14ac:dyDescent="0.15">
      <c r="A24" s="3"/>
      <c r="B24" s="93" t="s">
        <v>30</v>
      </c>
      <c r="C24" s="94"/>
      <c r="D24" s="181">
        <v>2.6</v>
      </c>
      <c r="E24" s="177">
        <v>1.7</v>
      </c>
      <c r="G24" s="149"/>
      <c r="P24" s="61"/>
    </row>
    <row r="25" spans="1:16" ht="16.5" customHeight="1" thickBot="1" x14ac:dyDescent="0.2">
      <c r="B25" s="95" t="s">
        <v>31</v>
      </c>
      <c r="C25" s="94"/>
      <c r="D25" s="182">
        <v>0.63</v>
      </c>
      <c r="E25" s="177">
        <v>0.5</v>
      </c>
      <c r="G25" s="149"/>
      <c r="P25" s="61"/>
    </row>
    <row r="26" spans="1:16" ht="16.5" customHeight="1" thickBot="1" x14ac:dyDescent="0.2">
      <c r="B26" s="95" t="s">
        <v>140</v>
      </c>
      <c r="C26" s="96" t="s">
        <v>141</v>
      </c>
      <c r="D26" s="144">
        <v>380</v>
      </c>
      <c r="G26" s="149"/>
      <c r="N26" s="9" t="s">
        <v>44</v>
      </c>
      <c r="O26" s="152" t="s">
        <v>50</v>
      </c>
      <c r="P26" s="61"/>
    </row>
    <row r="27" spans="1:16" ht="16.5" customHeight="1" thickBot="1" x14ac:dyDescent="0.2">
      <c r="B27" s="101" t="s">
        <v>149</v>
      </c>
      <c r="C27" s="100" t="s">
        <v>142</v>
      </c>
      <c r="D27" s="144">
        <v>800</v>
      </c>
      <c r="E27" s="178" t="str">
        <f>IF(D27+D28&gt;=D29,"エラー","")</f>
        <v/>
      </c>
      <c r="G27" s="149"/>
      <c r="N27" s="11">
        <v>0</v>
      </c>
      <c r="O27" s="153">
        <v>0</v>
      </c>
      <c r="P27" s="61"/>
    </row>
    <row r="28" spans="1:16" ht="15.75" customHeight="1" thickBot="1" x14ac:dyDescent="0.2">
      <c r="B28" s="101" t="s">
        <v>150</v>
      </c>
      <c r="C28" s="100" t="s">
        <v>142</v>
      </c>
      <c r="D28" s="175">
        <v>50</v>
      </c>
      <c r="E28" s="179" t="str">
        <f>IF(E27="エラー","鋳込重量不足","")</f>
        <v/>
      </c>
      <c r="G28" s="149"/>
      <c r="H28" s="7"/>
      <c r="I28" s="7"/>
      <c r="J28" s="7"/>
      <c r="K28" s="7"/>
      <c r="L28" s="7"/>
      <c r="N28" s="12">
        <f>D24*0.098*1000/(D23/100)^2/2/980/D25^2*O28</f>
        <v>121.18921642731169</v>
      </c>
      <c r="O28" s="154">
        <f>IF(J32&gt;J34,J32,J34)</f>
        <v>370</v>
      </c>
      <c r="P28" s="61"/>
    </row>
    <row r="29" spans="1:16" ht="15.75" customHeight="1" x14ac:dyDescent="0.15">
      <c r="B29" s="95" t="s">
        <v>139</v>
      </c>
      <c r="C29" s="96" t="s">
        <v>142</v>
      </c>
      <c r="D29" s="144">
        <v>1000</v>
      </c>
      <c r="G29" s="149"/>
      <c r="H29" s="7"/>
      <c r="I29" s="7"/>
      <c r="J29" s="7"/>
      <c r="K29" s="7"/>
      <c r="L29" s="7"/>
      <c r="N29" s="1" t="s">
        <v>33</v>
      </c>
      <c r="O29" s="1">
        <f>N28/O28</f>
        <v>0.32753842277651807</v>
      </c>
      <c r="P29" s="61"/>
    </row>
    <row r="30" spans="1:16" ht="15.75" customHeight="1" thickBot="1" x14ac:dyDescent="0.2">
      <c r="B30" s="82"/>
      <c r="C30" s="83"/>
      <c r="D30" s="60"/>
      <c r="G30" s="149"/>
      <c r="N30" s="1" t="s">
        <v>34</v>
      </c>
      <c r="O30" s="1">
        <f>-I33/J32</f>
        <v>-0.26172529313232834</v>
      </c>
      <c r="P30" s="61"/>
    </row>
    <row r="31" spans="1:16" ht="30" customHeight="1" x14ac:dyDescent="0.15">
      <c r="B31" s="129" t="s">
        <v>144</v>
      </c>
      <c r="C31" s="130" t="s">
        <v>141</v>
      </c>
      <c r="D31" s="131">
        <f>IF($E$27="エラー","",D22)</f>
        <v>60</v>
      </c>
      <c r="E31" s="131">
        <f>IF($E$27="エラー","",E22)</f>
        <v>70</v>
      </c>
      <c r="G31" s="149"/>
      <c r="H31" s="104" t="s">
        <v>39</v>
      </c>
      <c r="I31" s="105" t="s">
        <v>46</v>
      </c>
      <c r="J31" s="106" t="s">
        <v>48</v>
      </c>
      <c r="K31" s="107" t="s">
        <v>57</v>
      </c>
      <c r="P31" s="61"/>
    </row>
    <row r="32" spans="1:16" ht="16.5" customHeight="1" x14ac:dyDescent="0.15">
      <c r="B32" s="129" t="s">
        <v>143</v>
      </c>
      <c r="C32" s="132"/>
      <c r="D32" s="133">
        <f>IF(ISERROR($D29/(D22*D22*3.14/4)/$D26/$D24*1000),"",$D29/(D22*D22*3.14/4)/$D26/$D24*1000)</f>
        <v>0.35815490056187338</v>
      </c>
      <c r="E32" s="133">
        <f>IF(ISERROR($D29/(E22*E22*3.14/4)/$D26/$D24*1000),"",$D29/(E22*E22*3.14/4)/$D26/$D24*1000)</f>
        <v>0.26313421265770293</v>
      </c>
      <c r="G32" s="149"/>
      <c r="H32" s="194">
        <f>D22</f>
        <v>60</v>
      </c>
      <c r="I32" s="108">
        <v>0</v>
      </c>
      <c r="J32" s="109">
        <f>IF(ISERROR(INT(D19)),"",INT(D19))</f>
        <v>199</v>
      </c>
      <c r="K32" s="204">
        <f>IF(ISERROR(PI()*D22*D22/100/4/D23),"",PI()*D22*D22/100/4/D23)</f>
        <v>0.28274333882308139</v>
      </c>
      <c r="N32" s="1" t="s">
        <v>35</v>
      </c>
      <c r="O32" s="1">
        <f>-I35/J34</f>
        <v>-0.10341974627688913</v>
      </c>
      <c r="P32" s="61"/>
    </row>
    <row r="33" spans="2:16" ht="16.5" customHeight="1" x14ac:dyDescent="0.15">
      <c r="G33" s="149"/>
      <c r="H33" s="195"/>
      <c r="I33" s="110">
        <f>D18</f>
        <v>52.083333333333336</v>
      </c>
      <c r="J33" s="108">
        <v>0</v>
      </c>
      <c r="K33" s="204"/>
      <c r="N33" s="1" t="s">
        <v>36</v>
      </c>
      <c r="O33" s="1">
        <f>I33/(O29-O30)</f>
        <v>88.387137926866927</v>
      </c>
      <c r="P33" s="61"/>
    </row>
    <row r="34" spans="2:16" ht="16.5" customHeight="1" x14ac:dyDescent="0.15">
      <c r="G34" s="149"/>
      <c r="H34" s="194">
        <f>E22</f>
        <v>70</v>
      </c>
      <c r="I34" s="108">
        <v>0</v>
      </c>
      <c r="J34" s="109">
        <f>IF(ISERROR(INT(E19)),"",INT(E19))</f>
        <v>370</v>
      </c>
      <c r="K34" s="204">
        <f>IF(ISERROR(PI()*E22*E22/100/4/D23),"",PI()*E22*E22/100/4/D23)</f>
        <v>0.38484510006474965</v>
      </c>
      <c r="N34" s="1" t="s">
        <v>37</v>
      </c>
      <c r="O34" s="1">
        <f>I35/(O29-O32)</f>
        <v>88.791230495753481</v>
      </c>
      <c r="P34" s="61"/>
    </row>
    <row r="35" spans="2:16" ht="16.5" customHeight="1" thickBot="1" x14ac:dyDescent="0.2">
      <c r="G35" s="149"/>
      <c r="H35" s="196"/>
      <c r="I35" s="111">
        <f>E18</f>
        <v>38.265306122448976</v>
      </c>
      <c r="J35" s="112">
        <v>0</v>
      </c>
      <c r="K35" s="209"/>
      <c r="P35" s="61"/>
    </row>
    <row r="36" spans="2:16" ht="15.75" customHeight="1" x14ac:dyDescent="0.15">
      <c r="H36" s="5"/>
      <c r="I36" s="103"/>
      <c r="J36" s="8"/>
      <c r="P36" s="61"/>
    </row>
    <row r="37" spans="2:16" ht="27.75" customHeight="1" x14ac:dyDescent="0.15">
      <c r="P37" s="61"/>
    </row>
    <row r="38" spans="2:16" ht="15.75" customHeight="1" x14ac:dyDescent="0.15">
      <c r="P38" s="61"/>
    </row>
    <row r="39" spans="2:16" ht="15.75" customHeight="1" x14ac:dyDescent="0.15">
      <c r="P39" s="61"/>
    </row>
    <row r="40" spans="2:16" ht="15.75" customHeight="1" x14ac:dyDescent="0.15">
      <c r="B40" s="7"/>
      <c r="C40" s="7"/>
      <c r="P40" s="61"/>
    </row>
    <row r="41" spans="2:16" ht="15.75" customHeight="1" x14ac:dyDescent="0.15">
      <c r="P41" s="61"/>
    </row>
    <row r="42" spans="2:16" ht="15.75" customHeight="1" x14ac:dyDescent="0.15">
      <c r="P42" s="61"/>
    </row>
    <row r="43" spans="2:16" ht="15.75" customHeight="1" x14ac:dyDescent="0.15">
      <c r="P43" s="61"/>
    </row>
    <row r="44" spans="2:16" ht="15.75" customHeight="1" x14ac:dyDescent="0.15">
      <c r="E44" s="1" t="s">
        <v>80</v>
      </c>
      <c r="P44" s="61"/>
    </row>
    <row r="45" spans="2:16" ht="15.75" customHeight="1" x14ac:dyDescent="0.15">
      <c r="P45" s="61"/>
    </row>
    <row r="46" spans="2:16" ht="15.75" customHeight="1" x14ac:dyDescent="0.15">
      <c r="P46" s="61"/>
    </row>
    <row r="47" spans="2:16" ht="15.75" customHeight="1" x14ac:dyDescent="0.15">
      <c r="P47" s="61"/>
    </row>
    <row r="48" spans="2:16" ht="15.75" customHeight="1" x14ac:dyDescent="0.15">
      <c r="P48" s="61"/>
    </row>
    <row r="49" spans="1:16" ht="15.75" customHeight="1" x14ac:dyDescent="0.15">
      <c r="P49" s="61"/>
    </row>
    <row r="50" spans="1:16" ht="15.75" customHeight="1" x14ac:dyDescent="0.15">
      <c r="P50" s="61"/>
    </row>
    <row r="51" spans="1:16" ht="15.75" customHeight="1" x14ac:dyDescent="0.15">
      <c r="P51" s="61"/>
    </row>
    <row r="52" spans="1:16" ht="15.75" customHeight="1" x14ac:dyDescent="0.15">
      <c r="P52" s="61"/>
    </row>
    <row r="53" spans="1:16" ht="15.75" customHeight="1" x14ac:dyDescent="0.15">
      <c r="P53" s="61"/>
    </row>
    <row r="54" spans="1:16" ht="15.75" customHeight="1" x14ac:dyDescent="0.15">
      <c r="P54" s="61"/>
    </row>
    <row r="55" spans="1:16" ht="15.75" customHeight="1" x14ac:dyDescent="0.15">
      <c r="P55" s="61"/>
    </row>
    <row r="56" spans="1:16" ht="15.75" customHeight="1" x14ac:dyDescent="0.15">
      <c r="P56" s="61"/>
    </row>
    <row r="57" spans="1:16" ht="15.75" customHeight="1" x14ac:dyDescent="0.15">
      <c r="P57" s="61"/>
    </row>
    <row r="58" spans="1:16" ht="15.75" customHeight="1" x14ac:dyDescent="0.15">
      <c r="A58" s="7"/>
      <c r="P58" s="61"/>
    </row>
    <row r="59" spans="1:16" ht="15.75" customHeight="1" x14ac:dyDescent="0.15">
      <c r="P59" s="61"/>
    </row>
    <row r="60" spans="1:16" ht="15.75" customHeight="1" x14ac:dyDescent="0.15">
      <c r="P60" s="61"/>
    </row>
    <row r="61" spans="1:16" ht="15.75" customHeight="1" x14ac:dyDescent="0.15">
      <c r="P61" s="61"/>
    </row>
    <row r="62" spans="1:16" ht="15.75" customHeight="1" x14ac:dyDescent="0.15">
      <c r="P62" s="61"/>
    </row>
    <row r="63" spans="1:16" ht="15.75" customHeight="1" x14ac:dyDescent="0.15">
      <c r="P63" s="61"/>
    </row>
    <row r="64" spans="1:16" ht="15.75" customHeight="1" x14ac:dyDescent="0.15">
      <c r="P64" s="61"/>
    </row>
    <row r="65" spans="16:16" ht="15.75" customHeight="1" x14ac:dyDescent="0.15">
      <c r="P65" s="61"/>
    </row>
    <row r="66" spans="16:16" ht="15.75" customHeight="1" x14ac:dyDescent="0.15">
      <c r="P66" s="61"/>
    </row>
    <row r="67" spans="16:16" ht="15.75" customHeight="1" x14ac:dyDescent="0.15">
      <c r="P67" s="61"/>
    </row>
    <row r="68" spans="16:16" ht="15.75" customHeight="1" x14ac:dyDescent="0.15">
      <c r="P68" s="61"/>
    </row>
    <row r="69" spans="16:16" ht="15.75" customHeight="1" x14ac:dyDescent="0.15">
      <c r="P69" s="61"/>
    </row>
    <row r="70" spans="16:16" ht="15.75" customHeight="1" x14ac:dyDescent="0.15">
      <c r="P70" s="61"/>
    </row>
    <row r="71" spans="16:16" ht="15.75" customHeight="1" x14ac:dyDescent="0.15">
      <c r="P71" s="61"/>
    </row>
    <row r="72" spans="16:16" ht="15.75" customHeight="1" x14ac:dyDescent="0.15">
      <c r="P72" s="61"/>
    </row>
    <row r="73" spans="16:16" ht="15.75" customHeight="1" x14ac:dyDescent="0.15">
      <c r="P73" s="61"/>
    </row>
    <row r="74" spans="16:16" ht="15.75" customHeight="1" x14ac:dyDescent="0.15">
      <c r="P74" s="61"/>
    </row>
    <row r="75" spans="16:16" ht="15.75" customHeight="1" x14ac:dyDescent="0.15">
      <c r="P75" s="61"/>
    </row>
    <row r="76" spans="16:16" ht="15.75" customHeight="1" x14ac:dyDescent="0.15">
      <c r="P76" s="61"/>
    </row>
    <row r="77" spans="16:16" ht="15.75" customHeight="1" x14ac:dyDescent="0.15">
      <c r="P77" s="61"/>
    </row>
    <row r="78" spans="16:16" ht="15.75" customHeight="1" x14ac:dyDescent="0.15">
      <c r="P78" s="61"/>
    </row>
    <row r="79" spans="16:16" ht="15.75" customHeight="1" x14ac:dyDescent="0.15">
      <c r="P79" s="61"/>
    </row>
    <row r="80" spans="16:16" ht="15.75" customHeight="1" x14ac:dyDescent="0.15">
      <c r="P80" s="61"/>
    </row>
    <row r="81" spans="16:16" ht="15.75" customHeight="1" x14ac:dyDescent="0.15">
      <c r="P81" s="61"/>
    </row>
    <row r="82" spans="16:16" ht="15.75" customHeight="1" x14ac:dyDescent="0.15">
      <c r="P82" s="61"/>
    </row>
    <row r="83" spans="16:16" ht="15.75" customHeight="1" x14ac:dyDescent="0.15">
      <c r="P83" s="61"/>
    </row>
    <row r="84" spans="16:16" ht="15.75" customHeight="1" x14ac:dyDescent="0.15">
      <c r="P84" s="61"/>
    </row>
    <row r="85" spans="16:16" ht="15.75" customHeight="1" x14ac:dyDescent="0.15">
      <c r="P85" s="61"/>
    </row>
    <row r="86" spans="16:16" ht="15.75" customHeight="1" x14ac:dyDescent="0.15">
      <c r="P86" s="61"/>
    </row>
    <row r="87" spans="16:16" ht="15.75" customHeight="1" x14ac:dyDescent="0.15">
      <c r="P87" s="61"/>
    </row>
    <row r="88" spans="16:16" ht="15.75" customHeight="1" x14ac:dyDescent="0.15">
      <c r="P88" s="61"/>
    </row>
  </sheetData>
  <sheetProtection password="849D" sheet="1" objects="1" scenarios="1"/>
  <customSheetViews>
    <customSheetView guid="{4FD7CE4E-9FCB-408E-A5C9-1746DB46C480}" showGridLines="0" showRuler="0">
      <selection activeCell="K17" sqref="K17"/>
      <pageMargins left="0.23" right="0.55000000000000004" top="0.53" bottom="0.72" header="0.25" footer="0.51200000000000001"/>
      <pageSetup paperSize="9" scale="120" orientation="landscape" verticalDpi="0" r:id="rId1"/>
      <headerFooter alignWithMargins="0"/>
    </customSheetView>
  </customSheetViews>
  <mergeCells count="13">
    <mergeCell ref="A1:H1"/>
    <mergeCell ref="H32:H33"/>
    <mergeCell ref="H34:H35"/>
    <mergeCell ref="H8:H9"/>
    <mergeCell ref="P12:Q12"/>
    <mergeCell ref="Q13:Q15"/>
    <mergeCell ref="K32:K33"/>
    <mergeCell ref="I8:J9"/>
    <mergeCell ref="K34:K35"/>
    <mergeCell ref="K13:K15"/>
    <mergeCell ref="O13:O15"/>
    <mergeCell ref="N12:O12"/>
    <mergeCell ref="L13:L15"/>
  </mergeCells>
  <phoneticPr fontId="3"/>
  <dataValidations xWindow="350" yWindow="560" count="12">
    <dataValidation type="list" allowBlank="1" showInputMessage="1" showErrorMessage="1" sqref="A9:A10">
      <formula1>$P$23:$P$84</formula1>
    </dataValidation>
    <dataValidation type="decimal" allowBlank="1" showInputMessage="1" showErrorMessage="1" promptTitle="入力制限" prompt="0.5～20.0" sqref="D12">
      <formula1>0.5</formula1>
      <formula2>20</formula2>
    </dataValidation>
    <dataValidation type="whole" allowBlank="1" showInputMessage="1" showErrorMessage="1" promptTitle="入力制限" prompt="30～300の整数" sqref="D22:E22 D13">
      <formula1>30</formula1>
      <formula2>300</formula2>
    </dataValidation>
    <dataValidation type="decimal" allowBlank="1" showInputMessage="1" showErrorMessage="1" promptTitle="入力制限" prompt="1.0～20.0" sqref="D14">
      <formula1>1</formula1>
      <formula2>20</formula2>
    </dataValidation>
    <dataValidation type="whole" allowBlank="1" showInputMessage="1" showErrorMessage="1" promptTitle="入力制限" prompt="1～50の整数" sqref="D15:D16">
      <formula1>1</formula1>
      <formula2>50</formula2>
    </dataValidation>
    <dataValidation type="decimal" allowBlank="1" showInputMessage="1" showErrorMessage="1" promptTitle="入力制限" prompt="1.0～10.0" sqref="D24">
      <formula1>1</formula1>
      <formula2>10</formula2>
    </dataValidation>
    <dataValidation type="decimal" allowBlank="1" showInputMessage="1" showErrorMessage="1" promptTitle="入力制限" prompt="0.10～1.00" sqref="D25">
      <formula1>0.1</formula1>
      <formula2>1</formula2>
    </dataValidation>
    <dataValidation type="whole" allowBlank="1" showInputMessage="1" showErrorMessage="1" promptTitle="入力制限" prompt="10～2000の整数" sqref="D26">
      <formula1>10</formula1>
      <formula2>2000</formula2>
    </dataValidation>
    <dataValidation type="whole" allowBlank="1" showInputMessage="1" showErrorMessage="1" promptTitle="入力制限" prompt="10～50000の整数" sqref="D27">
      <formula1>10</formula1>
      <formula2>50000</formula2>
    </dataValidation>
    <dataValidation type="whole" allowBlank="1" showInputMessage="1" showErrorMessage="1" promptTitle="入力制限" prompt="10～50000" sqref="D29">
      <formula1>10</formula1>
      <formula2>50000</formula2>
    </dataValidation>
    <dataValidation type="whole" allowBlank="1" showInputMessage="1" showErrorMessage="1" promptTitle="入力制限" prompt="0～5000の整数" sqref="D28">
      <formula1>0</formula1>
      <formula2>5000</formula2>
    </dataValidation>
    <dataValidation type="decimal" allowBlank="1" showInputMessage="1" showErrorMessage="1" promptTitle="入力制限" prompt="1.0～2000.0" sqref="D23">
      <formula1>1</formula1>
      <formula2>2000</formula2>
    </dataValidation>
  </dataValidations>
  <printOptions horizontalCentered="1" verticalCentered="1"/>
  <pageMargins left="0.23622047244094491" right="0" top="0.51181102362204722" bottom="0.70866141732283472" header="0.23622047244094491" footer="0.51181102362204722"/>
  <pageSetup paperSize="9" scale="81"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00"/>
  <sheetViews>
    <sheetView showGridLines="0" workbookViewId="0">
      <selection activeCell="A5" sqref="A5"/>
    </sheetView>
  </sheetViews>
  <sheetFormatPr defaultRowHeight="13.5" x14ac:dyDescent="0.15"/>
  <cols>
    <col min="1" max="1" width="3.625" style="1" customWidth="1"/>
    <col min="2" max="2" width="30.25" style="1" bestFit="1" customWidth="1"/>
    <col min="3" max="9" width="13.625" style="1" customWidth="1"/>
    <col min="10" max="10" width="18.875" style="1" bestFit="1" customWidth="1"/>
    <col min="11" max="16384" width="9" style="1"/>
  </cols>
  <sheetData>
    <row r="1" spans="1:13" ht="12.95" customHeight="1" x14ac:dyDescent="0.15"/>
    <row r="2" spans="1:13" ht="18" customHeight="1" thickBot="1" x14ac:dyDescent="0.2">
      <c r="B2" s="13" t="s">
        <v>2</v>
      </c>
    </row>
    <row r="3" spans="1:13" ht="12.95" customHeight="1" x14ac:dyDescent="0.15">
      <c r="B3" s="221"/>
      <c r="C3" s="14" t="s">
        <v>0</v>
      </c>
      <c r="D3" s="15" t="s">
        <v>3</v>
      </c>
      <c r="E3" s="15" t="s">
        <v>4</v>
      </c>
      <c r="F3" s="15" t="s">
        <v>1</v>
      </c>
      <c r="G3" s="15" t="s">
        <v>5</v>
      </c>
      <c r="H3" s="58" t="s">
        <v>6</v>
      </c>
      <c r="I3" s="40" t="s">
        <v>10</v>
      </c>
      <c r="J3" s="46" t="s">
        <v>45</v>
      </c>
      <c r="K3" s="140" t="s">
        <v>137</v>
      </c>
      <c r="L3" s="223" t="s">
        <v>165</v>
      </c>
      <c r="M3" s="223"/>
    </row>
    <row r="4" spans="1:13" ht="12.95" customHeight="1" thickBot="1" x14ac:dyDescent="0.2">
      <c r="B4" s="222"/>
      <c r="C4" s="38" t="s">
        <v>7</v>
      </c>
      <c r="D4" s="39" t="s">
        <v>7</v>
      </c>
      <c r="E4" s="16"/>
      <c r="F4" s="16" t="s">
        <v>8</v>
      </c>
      <c r="G4" s="16" t="s">
        <v>9</v>
      </c>
      <c r="H4" s="59" t="s">
        <v>9</v>
      </c>
      <c r="I4" s="41" t="s">
        <v>7</v>
      </c>
      <c r="J4" s="47" t="s">
        <v>76</v>
      </c>
      <c r="K4" s="141" t="s">
        <v>138</v>
      </c>
      <c r="L4" s="93" t="s">
        <v>166</v>
      </c>
      <c r="M4" s="93" t="s">
        <v>167</v>
      </c>
    </row>
    <row r="5" spans="1:13" ht="12.95" customHeight="1" x14ac:dyDescent="0.15">
      <c r="B5" s="77" t="s">
        <v>60</v>
      </c>
      <c r="C5" s="51">
        <v>80</v>
      </c>
      <c r="D5" s="52">
        <v>115</v>
      </c>
      <c r="E5" s="17">
        <f t="shared" ref="E5:E11" si="0">D5^2/C5^2</f>
        <v>2.06640625</v>
      </c>
      <c r="F5" s="57">
        <v>9.5</v>
      </c>
      <c r="G5" s="18">
        <f t="shared" ref="G5:G12" si="1">F5*PI()*D5^2/4/1000</f>
        <v>98.675461753846903</v>
      </c>
      <c r="H5" s="19">
        <f t="shared" ref="H5:H12" si="2">F5*PI()*C5^2/4/1000</f>
        <v>47.752208334564848</v>
      </c>
      <c r="I5" s="48" t="s">
        <v>75</v>
      </c>
      <c r="J5" s="53">
        <v>4</v>
      </c>
      <c r="K5" s="134">
        <v>90</v>
      </c>
      <c r="L5" s="93">
        <v>15</v>
      </c>
      <c r="M5" s="93">
        <v>15</v>
      </c>
    </row>
    <row r="6" spans="1:13" ht="12.95" customHeight="1" x14ac:dyDescent="0.15">
      <c r="B6" s="78" t="s">
        <v>88</v>
      </c>
      <c r="C6" s="75">
        <v>90</v>
      </c>
      <c r="D6" s="57">
        <v>140</v>
      </c>
      <c r="E6" s="17">
        <f t="shared" si="0"/>
        <v>2.4197530864197532</v>
      </c>
      <c r="F6" s="57">
        <v>6.5</v>
      </c>
      <c r="G6" s="18">
        <f t="shared" si="1"/>
        <v>100.05972601683492</v>
      </c>
      <c r="H6" s="19">
        <f t="shared" si="2"/>
        <v>41.351213302875657</v>
      </c>
      <c r="I6" s="76" t="s">
        <v>93</v>
      </c>
      <c r="J6" s="53">
        <v>4</v>
      </c>
      <c r="K6" s="134">
        <v>100</v>
      </c>
      <c r="L6" s="93">
        <v>20</v>
      </c>
      <c r="M6" s="93">
        <v>20</v>
      </c>
    </row>
    <row r="7" spans="1:13" ht="12.95" customHeight="1" x14ac:dyDescent="0.15">
      <c r="A7" s="7"/>
      <c r="B7" s="62" t="s">
        <v>79</v>
      </c>
      <c r="C7" s="44">
        <v>90</v>
      </c>
      <c r="D7" s="20">
        <v>125</v>
      </c>
      <c r="E7" s="21">
        <f t="shared" si="0"/>
        <v>1.9290123456790123</v>
      </c>
      <c r="F7" s="22">
        <v>13.5</v>
      </c>
      <c r="G7" s="23">
        <f t="shared" si="1"/>
        <v>165.66992509164922</v>
      </c>
      <c r="H7" s="24">
        <f t="shared" si="2"/>
        <v>85.883289167510966</v>
      </c>
      <c r="I7" s="42" t="s">
        <v>11</v>
      </c>
      <c r="J7" s="49">
        <v>4.5</v>
      </c>
      <c r="K7" s="135">
        <v>135</v>
      </c>
      <c r="L7" s="93">
        <v>15</v>
      </c>
      <c r="M7" s="93">
        <v>15</v>
      </c>
    </row>
    <row r="8" spans="1:13" ht="12.95" customHeight="1" x14ac:dyDescent="0.15">
      <c r="A8" s="7"/>
      <c r="B8" s="62" t="s">
        <v>78</v>
      </c>
      <c r="C8" s="44">
        <v>90</v>
      </c>
      <c r="D8" s="20">
        <v>125</v>
      </c>
      <c r="E8" s="21">
        <f t="shared" si="0"/>
        <v>1.9290123456790123</v>
      </c>
      <c r="F8" s="22">
        <v>13.5</v>
      </c>
      <c r="G8" s="23">
        <f t="shared" si="1"/>
        <v>165.66992509164922</v>
      </c>
      <c r="H8" s="24">
        <f t="shared" si="2"/>
        <v>85.883289167510966</v>
      </c>
      <c r="I8" s="42" t="s">
        <v>11</v>
      </c>
      <c r="J8" s="49">
        <v>4.5</v>
      </c>
      <c r="K8" s="135">
        <v>135</v>
      </c>
      <c r="L8" s="93">
        <v>15</v>
      </c>
      <c r="M8" s="93">
        <v>15</v>
      </c>
    </row>
    <row r="9" spans="1:13" ht="12.95" customHeight="1" x14ac:dyDescent="0.15">
      <c r="A9" s="7"/>
      <c r="B9" s="62" t="s">
        <v>89</v>
      </c>
      <c r="C9" s="44">
        <v>90</v>
      </c>
      <c r="D9" s="20">
        <v>140</v>
      </c>
      <c r="E9" s="21">
        <f t="shared" si="0"/>
        <v>2.4197530864197532</v>
      </c>
      <c r="F9" s="22">
        <v>8.5</v>
      </c>
      <c r="G9" s="23">
        <f t="shared" si="1"/>
        <v>130.84733402201491</v>
      </c>
      <c r="H9" s="24">
        <f t="shared" si="2"/>
        <v>54.074663549914312</v>
      </c>
      <c r="I9" s="42" t="s">
        <v>93</v>
      </c>
      <c r="J9" s="49">
        <v>4.5</v>
      </c>
      <c r="K9" s="135">
        <v>150</v>
      </c>
      <c r="L9" s="93">
        <v>20</v>
      </c>
      <c r="M9" s="93">
        <v>20</v>
      </c>
    </row>
    <row r="10" spans="1:13" ht="12.95" customHeight="1" x14ac:dyDescent="0.15">
      <c r="A10" s="7"/>
      <c r="B10" s="62" t="s">
        <v>99</v>
      </c>
      <c r="C10" s="54">
        <v>90</v>
      </c>
      <c r="D10" s="55">
        <v>140</v>
      </c>
      <c r="E10" s="21">
        <f t="shared" si="0"/>
        <v>2.4197530864197532</v>
      </c>
      <c r="F10" s="55">
        <v>13.5</v>
      </c>
      <c r="G10" s="23">
        <f t="shared" si="1"/>
        <v>207.8163540349648</v>
      </c>
      <c r="H10" s="24">
        <f t="shared" si="2"/>
        <v>85.883289167510966</v>
      </c>
      <c r="I10" s="42" t="s">
        <v>12</v>
      </c>
      <c r="J10" s="56">
        <v>4.7</v>
      </c>
      <c r="K10" s="136">
        <v>200</v>
      </c>
      <c r="L10" s="93">
        <v>20</v>
      </c>
      <c r="M10" s="93">
        <v>20</v>
      </c>
    </row>
    <row r="11" spans="1:13" ht="12.95" customHeight="1" x14ac:dyDescent="0.15">
      <c r="A11" s="7"/>
      <c r="B11" s="62" t="s">
        <v>87</v>
      </c>
      <c r="C11" s="54">
        <v>135</v>
      </c>
      <c r="D11" s="55">
        <v>200</v>
      </c>
      <c r="E11" s="21">
        <f t="shared" si="0"/>
        <v>2.1947873799725652</v>
      </c>
      <c r="F11" s="55">
        <v>8.5</v>
      </c>
      <c r="G11" s="23">
        <f t="shared" si="1"/>
        <v>267.03537555513248</v>
      </c>
      <c r="H11" s="24">
        <f t="shared" si="2"/>
        <v>121.66799298730722</v>
      </c>
      <c r="I11" s="42" t="s">
        <v>94</v>
      </c>
      <c r="J11" s="56">
        <v>4.5</v>
      </c>
      <c r="K11" s="136">
        <v>250</v>
      </c>
      <c r="L11" s="93">
        <v>20</v>
      </c>
      <c r="M11" s="93">
        <v>20</v>
      </c>
    </row>
    <row r="12" spans="1:13" s="71" customFormat="1" ht="12.95" customHeight="1" x14ac:dyDescent="0.15">
      <c r="A12" s="61"/>
      <c r="B12" s="62" t="s">
        <v>81</v>
      </c>
      <c r="C12" s="72">
        <v>110</v>
      </c>
      <c r="D12" s="73">
        <v>160</v>
      </c>
      <c r="E12" s="65">
        <v>2.11</v>
      </c>
      <c r="F12" s="73">
        <v>13.5</v>
      </c>
      <c r="G12" s="67">
        <f t="shared" si="1"/>
        <v>271.43360527015807</v>
      </c>
      <c r="H12" s="68">
        <f t="shared" si="2"/>
        <v>128.29478999097316</v>
      </c>
      <c r="I12" s="69" t="s">
        <v>12</v>
      </c>
      <c r="J12" s="74">
        <v>5</v>
      </c>
      <c r="K12" s="136">
        <v>250</v>
      </c>
      <c r="L12" s="139">
        <v>15</v>
      </c>
      <c r="M12" s="139">
        <v>15</v>
      </c>
    </row>
    <row r="13" spans="1:13" ht="12.95" customHeight="1" x14ac:dyDescent="0.15">
      <c r="A13" s="7"/>
      <c r="B13" s="62" t="s">
        <v>105</v>
      </c>
      <c r="C13" s="44">
        <v>115</v>
      </c>
      <c r="D13" s="20">
        <v>160</v>
      </c>
      <c r="E13" s="21">
        <f t="shared" ref="E13:E65" si="3">D13^2/C13^2</f>
        <v>1.9357277882797732</v>
      </c>
      <c r="F13" s="22">
        <v>13.5</v>
      </c>
      <c r="G13" s="23">
        <f t="shared" ref="G13:G65" si="4">F13*PI()*D13^2/4/1000</f>
        <v>271.43360527015807</v>
      </c>
      <c r="H13" s="24">
        <f t="shared" ref="H13:H65" si="5">F13*PI()*C13^2/4/1000</f>
        <v>140.22302459757194</v>
      </c>
      <c r="I13" s="42" t="s">
        <v>12</v>
      </c>
      <c r="J13" s="49">
        <v>5</v>
      </c>
      <c r="K13" s="136">
        <v>250</v>
      </c>
      <c r="L13" s="139">
        <v>15</v>
      </c>
      <c r="M13" s="139">
        <v>15</v>
      </c>
    </row>
    <row r="14" spans="1:13" ht="12.95" customHeight="1" x14ac:dyDescent="0.15">
      <c r="A14" s="7"/>
      <c r="B14" s="62" t="s">
        <v>106</v>
      </c>
      <c r="C14" s="44">
        <v>115</v>
      </c>
      <c r="D14" s="20">
        <v>160</v>
      </c>
      <c r="E14" s="21">
        <f t="shared" si="3"/>
        <v>1.9357277882797732</v>
      </c>
      <c r="F14" s="22">
        <v>13.5</v>
      </c>
      <c r="G14" s="23">
        <f t="shared" si="4"/>
        <v>271.43360527015807</v>
      </c>
      <c r="H14" s="24">
        <f t="shared" si="5"/>
        <v>140.22302459757194</v>
      </c>
      <c r="I14" s="42" t="s">
        <v>12</v>
      </c>
      <c r="J14" s="49">
        <v>5</v>
      </c>
      <c r="K14" s="136">
        <v>250</v>
      </c>
      <c r="L14" s="139">
        <v>15</v>
      </c>
      <c r="M14" s="139">
        <v>15</v>
      </c>
    </row>
    <row r="15" spans="1:13" ht="12.95" customHeight="1" x14ac:dyDescent="0.15">
      <c r="A15" s="7"/>
      <c r="B15" s="62" t="s">
        <v>107</v>
      </c>
      <c r="C15" s="44">
        <v>115</v>
      </c>
      <c r="D15" s="20">
        <v>160</v>
      </c>
      <c r="E15" s="21">
        <f t="shared" si="3"/>
        <v>1.9357277882797732</v>
      </c>
      <c r="F15" s="22">
        <v>13.5</v>
      </c>
      <c r="G15" s="23">
        <f t="shared" si="4"/>
        <v>271.43360527015807</v>
      </c>
      <c r="H15" s="24">
        <f t="shared" si="5"/>
        <v>140.22302459757194</v>
      </c>
      <c r="I15" s="42" t="s">
        <v>12</v>
      </c>
      <c r="J15" s="49">
        <v>5</v>
      </c>
      <c r="K15" s="136">
        <v>250</v>
      </c>
      <c r="L15" s="139">
        <v>15</v>
      </c>
      <c r="M15" s="139">
        <v>15</v>
      </c>
    </row>
    <row r="16" spans="1:13" ht="12.95" customHeight="1" x14ac:dyDescent="0.15">
      <c r="A16" s="7"/>
      <c r="B16" s="62" t="s">
        <v>108</v>
      </c>
      <c r="C16" s="44">
        <v>115</v>
      </c>
      <c r="D16" s="20">
        <v>160</v>
      </c>
      <c r="E16" s="21">
        <f t="shared" si="3"/>
        <v>1.9357277882797732</v>
      </c>
      <c r="F16" s="22">
        <v>13.5</v>
      </c>
      <c r="G16" s="23">
        <f t="shared" si="4"/>
        <v>271.43360527015807</v>
      </c>
      <c r="H16" s="24">
        <f t="shared" si="5"/>
        <v>140.22302459757194</v>
      </c>
      <c r="I16" s="42" t="s">
        <v>12</v>
      </c>
      <c r="J16" s="49">
        <v>5</v>
      </c>
      <c r="K16" s="136">
        <v>250</v>
      </c>
      <c r="L16" s="139">
        <v>15</v>
      </c>
      <c r="M16" s="139">
        <v>15</v>
      </c>
    </row>
    <row r="17" spans="1:13" ht="12.95" customHeight="1" x14ac:dyDescent="0.15">
      <c r="A17" s="7"/>
      <c r="B17" s="62" t="s">
        <v>109</v>
      </c>
      <c r="C17" s="44">
        <v>115</v>
      </c>
      <c r="D17" s="20">
        <v>160</v>
      </c>
      <c r="E17" s="21">
        <f t="shared" si="3"/>
        <v>1.9357277882797732</v>
      </c>
      <c r="F17" s="22">
        <v>13.5</v>
      </c>
      <c r="G17" s="23">
        <f t="shared" si="4"/>
        <v>271.43360527015807</v>
      </c>
      <c r="H17" s="24">
        <f t="shared" si="5"/>
        <v>140.22302459757194</v>
      </c>
      <c r="I17" s="42" t="s">
        <v>12</v>
      </c>
      <c r="J17" s="49">
        <v>5</v>
      </c>
      <c r="K17" s="136">
        <v>250</v>
      </c>
      <c r="L17" s="139">
        <v>15</v>
      </c>
      <c r="M17" s="139">
        <v>15</v>
      </c>
    </row>
    <row r="18" spans="1:13" ht="12.95" customHeight="1" x14ac:dyDescent="0.15">
      <c r="A18" s="7"/>
      <c r="B18" s="62" t="s">
        <v>110</v>
      </c>
      <c r="C18" s="44">
        <v>115</v>
      </c>
      <c r="D18" s="20">
        <v>160</v>
      </c>
      <c r="E18" s="21">
        <f t="shared" si="3"/>
        <v>1.9357277882797732</v>
      </c>
      <c r="F18" s="22">
        <v>13.5</v>
      </c>
      <c r="G18" s="23">
        <f t="shared" si="4"/>
        <v>271.43360527015807</v>
      </c>
      <c r="H18" s="24">
        <f t="shared" si="5"/>
        <v>140.22302459757194</v>
      </c>
      <c r="I18" s="42" t="s">
        <v>12</v>
      </c>
      <c r="J18" s="49">
        <v>10</v>
      </c>
      <c r="K18" s="136">
        <v>250</v>
      </c>
      <c r="L18" s="139">
        <v>10</v>
      </c>
      <c r="M18" s="139">
        <v>15</v>
      </c>
    </row>
    <row r="19" spans="1:13" ht="12.95" customHeight="1" x14ac:dyDescent="0.15">
      <c r="A19" s="7"/>
      <c r="B19" s="62" t="s">
        <v>111</v>
      </c>
      <c r="C19" s="44">
        <v>115</v>
      </c>
      <c r="D19" s="20">
        <v>160</v>
      </c>
      <c r="E19" s="21">
        <f t="shared" si="3"/>
        <v>1.9357277882797732</v>
      </c>
      <c r="F19" s="22">
        <v>13.5</v>
      </c>
      <c r="G19" s="23">
        <f t="shared" si="4"/>
        <v>271.43360527015807</v>
      </c>
      <c r="H19" s="24">
        <f t="shared" si="5"/>
        <v>140.22302459757194</v>
      </c>
      <c r="I19" s="42" t="s">
        <v>12</v>
      </c>
      <c r="J19" s="49">
        <v>8</v>
      </c>
      <c r="K19" s="136">
        <v>250</v>
      </c>
      <c r="L19" s="139">
        <v>10</v>
      </c>
      <c r="M19" s="139">
        <v>15</v>
      </c>
    </row>
    <row r="20" spans="1:13" ht="12.95" customHeight="1" x14ac:dyDescent="0.15">
      <c r="A20" s="7"/>
      <c r="B20" s="62" t="s">
        <v>112</v>
      </c>
      <c r="C20" s="44">
        <v>115</v>
      </c>
      <c r="D20" s="20">
        <v>160</v>
      </c>
      <c r="E20" s="21">
        <f t="shared" si="3"/>
        <v>1.9357277882797732</v>
      </c>
      <c r="F20" s="22">
        <v>13.5</v>
      </c>
      <c r="G20" s="23">
        <f t="shared" si="4"/>
        <v>271.43360527015807</v>
      </c>
      <c r="H20" s="24">
        <f t="shared" si="5"/>
        <v>140.22302459757194</v>
      </c>
      <c r="I20" s="42" t="s">
        <v>12</v>
      </c>
      <c r="J20" s="49">
        <v>13</v>
      </c>
      <c r="K20" s="136">
        <v>250</v>
      </c>
      <c r="L20" s="139">
        <v>10</v>
      </c>
      <c r="M20" s="139">
        <v>15</v>
      </c>
    </row>
    <row r="21" spans="1:13" ht="12.95" customHeight="1" x14ac:dyDescent="0.15">
      <c r="A21" s="7"/>
      <c r="B21" s="62" t="s">
        <v>90</v>
      </c>
      <c r="C21" s="44">
        <v>125</v>
      </c>
      <c r="D21" s="20">
        <v>230</v>
      </c>
      <c r="E21" s="21">
        <f t="shared" si="3"/>
        <v>3.3856000000000002</v>
      </c>
      <c r="F21" s="22">
        <v>7.5</v>
      </c>
      <c r="G21" s="23">
        <f>F21*PI()*D21^2/4/1000</f>
        <v>311.60672132793758</v>
      </c>
      <c r="H21" s="24">
        <f>F21*PI()*C21^2/4/1000</f>
        <v>92.038847273138472</v>
      </c>
      <c r="I21" s="42" t="s">
        <v>95</v>
      </c>
      <c r="J21" s="49">
        <v>4.5</v>
      </c>
      <c r="K21" s="135">
        <v>320</v>
      </c>
      <c r="L21" s="93">
        <v>20</v>
      </c>
      <c r="M21" s="93">
        <v>20</v>
      </c>
    </row>
    <row r="22" spans="1:13" s="71" customFormat="1" ht="12.95" customHeight="1" x14ac:dyDescent="0.15">
      <c r="A22" s="61"/>
      <c r="B22" s="62" t="s">
        <v>82</v>
      </c>
      <c r="C22" s="63">
        <v>115</v>
      </c>
      <c r="D22" s="64">
        <v>180</v>
      </c>
      <c r="E22" s="65">
        <f t="shared" si="3"/>
        <v>2.4499054820415878</v>
      </c>
      <c r="F22" s="66">
        <v>13.5</v>
      </c>
      <c r="G22" s="67">
        <f t="shared" si="4"/>
        <v>343.53315667004387</v>
      </c>
      <c r="H22" s="68">
        <f t="shared" si="5"/>
        <v>140.22302459757194</v>
      </c>
      <c r="I22" s="69" t="s">
        <v>13</v>
      </c>
      <c r="J22" s="70">
        <v>5</v>
      </c>
      <c r="K22" s="137">
        <v>350</v>
      </c>
      <c r="L22" s="139">
        <v>15</v>
      </c>
      <c r="M22" s="139">
        <v>15</v>
      </c>
    </row>
    <row r="23" spans="1:13" ht="12.95" customHeight="1" x14ac:dyDescent="0.15">
      <c r="A23" s="7"/>
      <c r="B23" s="62" t="s">
        <v>61</v>
      </c>
      <c r="C23" s="44">
        <v>125</v>
      </c>
      <c r="D23" s="20">
        <v>180</v>
      </c>
      <c r="E23" s="21">
        <f t="shared" si="3"/>
        <v>2.0735999999999999</v>
      </c>
      <c r="F23" s="22">
        <v>13.5</v>
      </c>
      <c r="G23" s="23">
        <f t="shared" si="4"/>
        <v>343.53315667004387</v>
      </c>
      <c r="H23" s="24">
        <f t="shared" si="5"/>
        <v>165.66992509164922</v>
      </c>
      <c r="I23" s="42" t="s">
        <v>13</v>
      </c>
      <c r="J23" s="49">
        <v>5</v>
      </c>
      <c r="K23" s="137">
        <v>350</v>
      </c>
      <c r="L23" s="139">
        <v>15</v>
      </c>
      <c r="M23" s="139">
        <v>15</v>
      </c>
    </row>
    <row r="24" spans="1:13" ht="12.95" customHeight="1" x14ac:dyDescent="0.15">
      <c r="A24" s="7"/>
      <c r="B24" s="62" t="s">
        <v>113</v>
      </c>
      <c r="C24" s="44">
        <v>125</v>
      </c>
      <c r="D24" s="20">
        <v>180</v>
      </c>
      <c r="E24" s="21">
        <f t="shared" si="3"/>
        <v>2.0735999999999999</v>
      </c>
      <c r="F24" s="22">
        <v>13.5</v>
      </c>
      <c r="G24" s="23">
        <f t="shared" si="4"/>
        <v>343.53315667004387</v>
      </c>
      <c r="H24" s="24">
        <f t="shared" si="5"/>
        <v>165.66992509164922</v>
      </c>
      <c r="I24" s="42" t="s">
        <v>13</v>
      </c>
      <c r="J24" s="49">
        <v>5</v>
      </c>
      <c r="K24" s="137">
        <v>350</v>
      </c>
      <c r="L24" s="139">
        <v>15</v>
      </c>
      <c r="M24" s="139">
        <v>15</v>
      </c>
    </row>
    <row r="25" spans="1:13" ht="12.95" customHeight="1" x14ac:dyDescent="0.15">
      <c r="A25" s="7"/>
      <c r="B25" s="62" t="s">
        <v>114</v>
      </c>
      <c r="C25" s="44">
        <v>125</v>
      </c>
      <c r="D25" s="20">
        <v>180</v>
      </c>
      <c r="E25" s="21">
        <f t="shared" si="3"/>
        <v>2.0735999999999999</v>
      </c>
      <c r="F25" s="22">
        <v>13.5</v>
      </c>
      <c r="G25" s="23">
        <f t="shared" si="4"/>
        <v>343.53315667004387</v>
      </c>
      <c r="H25" s="24">
        <f t="shared" si="5"/>
        <v>165.66992509164922</v>
      </c>
      <c r="I25" s="42" t="s">
        <v>13</v>
      </c>
      <c r="J25" s="49">
        <v>5</v>
      </c>
      <c r="K25" s="137">
        <v>350</v>
      </c>
      <c r="L25" s="139">
        <v>15</v>
      </c>
      <c r="M25" s="139">
        <v>15</v>
      </c>
    </row>
    <row r="26" spans="1:13" ht="12.95" customHeight="1" x14ac:dyDescent="0.15">
      <c r="A26" s="7"/>
      <c r="B26" s="62" t="s">
        <v>62</v>
      </c>
      <c r="C26" s="44">
        <v>125</v>
      </c>
      <c r="D26" s="20">
        <v>180</v>
      </c>
      <c r="E26" s="21">
        <f t="shared" si="3"/>
        <v>2.0735999999999999</v>
      </c>
      <c r="F26" s="22">
        <v>13.5</v>
      </c>
      <c r="G26" s="23">
        <f t="shared" si="4"/>
        <v>343.53315667004387</v>
      </c>
      <c r="H26" s="24">
        <f t="shared" si="5"/>
        <v>165.66992509164922</v>
      </c>
      <c r="I26" s="42" t="s">
        <v>13</v>
      </c>
      <c r="J26" s="49">
        <v>5</v>
      </c>
      <c r="K26" s="137">
        <v>350</v>
      </c>
      <c r="L26" s="139">
        <v>15</v>
      </c>
      <c r="M26" s="139">
        <v>15</v>
      </c>
    </row>
    <row r="27" spans="1:13" ht="12.95" customHeight="1" x14ac:dyDescent="0.15">
      <c r="A27" s="7"/>
      <c r="B27" s="62" t="s">
        <v>63</v>
      </c>
      <c r="C27" s="44">
        <v>125</v>
      </c>
      <c r="D27" s="20">
        <v>180</v>
      </c>
      <c r="E27" s="21">
        <f t="shared" si="3"/>
        <v>2.0735999999999999</v>
      </c>
      <c r="F27" s="22">
        <v>13.5</v>
      </c>
      <c r="G27" s="23">
        <f t="shared" si="4"/>
        <v>343.53315667004387</v>
      </c>
      <c r="H27" s="24">
        <f t="shared" si="5"/>
        <v>165.66992509164922</v>
      </c>
      <c r="I27" s="42" t="s">
        <v>13</v>
      </c>
      <c r="J27" s="49">
        <v>10</v>
      </c>
      <c r="K27" s="137">
        <v>350</v>
      </c>
      <c r="L27" s="139">
        <v>10</v>
      </c>
      <c r="M27" s="139">
        <v>15</v>
      </c>
    </row>
    <row r="28" spans="1:13" ht="12.95" customHeight="1" x14ac:dyDescent="0.15">
      <c r="A28" s="7"/>
      <c r="B28" s="62" t="s">
        <v>115</v>
      </c>
      <c r="C28" s="44">
        <v>125</v>
      </c>
      <c r="D28" s="20">
        <v>180</v>
      </c>
      <c r="E28" s="21">
        <f t="shared" si="3"/>
        <v>2.0735999999999999</v>
      </c>
      <c r="F28" s="22">
        <v>13.5</v>
      </c>
      <c r="G28" s="23">
        <f t="shared" si="4"/>
        <v>343.53315667004387</v>
      </c>
      <c r="H28" s="24">
        <f t="shared" si="5"/>
        <v>165.66992509164922</v>
      </c>
      <c r="I28" s="42" t="s">
        <v>13</v>
      </c>
      <c r="J28" s="49">
        <v>6.5</v>
      </c>
      <c r="K28" s="137">
        <v>350</v>
      </c>
      <c r="L28" s="139">
        <v>10</v>
      </c>
      <c r="M28" s="139">
        <v>15</v>
      </c>
    </row>
    <row r="29" spans="1:13" ht="12.95" customHeight="1" x14ac:dyDescent="0.15">
      <c r="A29" s="7"/>
      <c r="B29" s="62" t="s">
        <v>116</v>
      </c>
      <c r="C29" s="44">
        <v>125</v>
      </c>
      <c r="D29" s="20">
        <v>180</v>
      </c>
      <c r="E29" s="21">
        <f t="shared" si="3"/>
        <v>2.0735999999999999</v>
      </c>
      <c r="F29" s="22">
        <v>13.5</v>
      </c>
      <c r="G29" s="23">
        <f t="shared" si="4"/>
        <v>343.53315667004387</v>
      </c>
      <c r="H29" s="24">
        <f t="shared" si="5"/>
        <v>165.66992509164922</v>
      </c>
      <c r="I29" s="42" t="s">
        <v>13</v>
      </c>
      <c r="J29" s="49">
        <v>11</v>
      </c>
      <c r="K29" s="137">
        <v>350</v>
      </c>
      <c r="L29" s="139">
        <v>15</v>
      </c>
      <c r="M29" s="139">
        <v>15</v>
      </c>
    </row>
    <row r="30" spans="1:13" ht="12.95" customHeight="1" x14ac:dyDescent="0.15">
      <c r="A30" s="7"/>
      <c r="B30" s="62" t="s">
        <v>117</v>
      </c>
      <c r="C30" s="44">
        <v>120</v>
      </c>
      <c r="D30" s="20">
        <v>210</v>
      </c>
      <c r="E30" s="21">
        <f t="shared" si="3"/>
        <v>3.0625</v>
      </c>
      <c r="F30" s="22">
        <v>15</v>
      </c>
      <c r="G30" s="23">
        <f>F30*PI()*D30^2/4/1000</f>
        <v>519.54088508741199</v>
      </c>
      <c r="H30" s="24">
        <f>F30*PI()*C30^2/4/1000</f>
        <v>169.64600329384882</v>
      </c>
      <c r="I30" s="42" t="s">
        <v>96</v>
      </c>
      <c r="J30" s="49">
        <v>5</v>
      </c>
      <c r="K30" s="135">
        <v>500</v>
      </c>
      <c r="L30" s="93">
        <v>20</v>
      </c>
      <c r="M30" s="93">
        <v>20</v>
      </c>
    </row>
    <row r="31" spans="1:13" s="71" customFormat="1" ht="12.95" customHeight="1" x14ac:dyDescent="0.15">
      <c r="A31" s="61"/>
      <c r="B31" s="62" t="s">
        <v>84</v>
      </c>
      <c r="C31" s="63">
        <v>135</v>
      </c>
      <c r="D31" s="64">
        <v>215</v>
      </c>
      <c r="E31" s="65">
        <f t="shared" si="3"/>
        <v>2.5363511659807956</v>
      </c>
      <c r="F31" s="66">
        <v>13.5</v>
      </c>
      <c r="G31" s="67">
        <f t="shared" si="4"/>
        <v>490.11790639113514</v>
      </c>
      <c r="H31" s="68">
        <f t="shared" si="5"/>
        <v>193.23740062689967</v>
      </c>
      <c r="I31" s="69" t="s">
        <v>14</v>
      </c>
      <c r="J31" s="70">
        <v>5</v>
      </c>
      <c r="K31" s="135">
        <v>500</v>
      </c>
      <c r="L31" s="139">
        <v>15</v>
      </c>
      <c r="M31" s="139">
        <v>15</v>
      </c>
    </row>
    <row r="32" spans="1:13" ht="12.95" customHeight="1" x14ac:dyDescent="0.15">
      <c r="A32" s="7"/>
      <c r="B32" s="62" t="s">
        <v>64</v>
      </c>
      <c r="C32" s="44">
        <v>135</v>
      </c>
      <c r="D32" s="20">
        <v>215</v>
      </c>
      <c r="E32" s="21">
        <f t="shared" si="3"/>
        <v>2.5363511659807956</v>
      </c>
      <c r="F32" s="22">
        <v>13.5</v>
      </c>
      <c r="G32" s="23">
        <f t="shared" si="4"/>
        <v>490.11790639113514</v>
      </c>
      <c r="H32" s="24">
        <f t="shared" si="5"/>
        <v>193.23740062689967</v>
      </c>
      <c r="I32" s="42" t="s">
        <v>14</v>
      </c>
      <c r="J32" s="49">
        <v>5</v>
      </c>
      <c r="K32" s="135">
        <v>500</v>
      </c>
      <c r="L32" s="139">
        <v>15</v>
      </c>
      <c r="M32" s="139">
        <v>15</v>
      </c>
    </row>
    <row r="33" spans="1:13" ht="12.95" customHeight="1" x14ac:dyDescent="0.15">
      <c r="A33" s="7"/>
      <c r="B33" s="62" t="s">
        <v>118</v>
      </c>
      <c r="C33" s="44">
        <v>135</v>
      </c>
      <c r="D33" s="20">
        <v>215</v>
      </c>
      <c r="E33" s="21">
        <f t="shared" si="3"/>
        <v>2.5363511659807956</v>
      </c>
      <c r="F33" s="22">
        <v>13.5</v>
      </c>
      <c r="G33" s="23">
        <f t="shared" si="4"/>
        <v>490.11790639113514</v>
      </c>
      <c r="H33" s="24">
        <f t="shared" si="5"/>
        <v>193.23740062689967</v>
      </c>
      <c r="I33" s="42" t="s">
        <v>14</v>
      </c>
      <c r="J33" s="49">
        <v>5</v>
      </c>
      <c r="K33" s="135">
        <v>500</v>
      </c>
      <c r="L33" s="139">
        <v>15</v>
      </c>
      <c r="M33" s="139">
        <v>15</v>
      </c>
    </row>
    <row r="34" spans="1:13" ht="12.95" customHeight="1" x14ac:dyDescent="0.15">
      <c r="A34" s="7"/>
      <c r="B34" s="62" t="s">
        <v>119</v>
      </c>
      <c r="C34" s="44">
        <v>135</v>
      </c>
      <c r="D34" s="20">
        <v>215</v>
      </c>
      <c r="E34" s="21">
        <f t="shared" si="3"/>
        <v>2.5363511659807956</v>
      </c>
      <c r="F34" s="22">
        <v>13.5</v>
      </c>
      <c r="G34" s="23">
        <f t="shared" si="4"/>
        <v>490.11790639113514</v>
      </c>
      <c r="H34" s="24">
        <f t="shared" si="5"/>
        <v>193.23740062689967</v>
      </c>
      <c r="I34" s="42" t="s">
        <v>14</v>
      </c>
      <c r="J34" s="49">
        <v>10</v>
      </c>
      <c r="K34" s="135">
        <v>500</v>
      </c>
      <c r="L34" s="139">
        <v>10</v>
      </c>
      <c r="M34" s="139">
        <v>15</v>
      </c>
    </row>
    <row r="35" spans="1:13" ht="12.95" customHeight="1" x14ac:dyDescent="0.15">
      <c r="A35" s="7"/>
      <c r="B35" s="62" t="s">
        <v>120</v>
      </c>
      <c r="C35" s="44">
        <v>135</v>
      </c>
      <c r="D35" s="20">
        <v>215</v>
      </c>
      <c r="E35" s="21">
        <f t="shared" si="3"/>
        <v>2.5363511659807956</v>
      </c>
      <c r="F35" s="22">
        <v>13.5</v>
      </c>
      <c r="G35" s="23">
        <f t="shared" si="4"/>
        <v>490.11790639113514</v>
      </c>
      <c r="H35" s="24">
        <f t="shared" si="5"/>
        <v>193.23740062689967</v>
      </c>
      <c r="I35" s="42" t="s">
        <v>14</v>
      </c>
      <c r="J35" s="49">
        <v>5</v>
      </c>
      <c r="K35" s="135">
        <v>500</v>
      </c>
      <c r="L35" s="139">
        <v>15</v>
      </c>
      <c r="M35" s="139">
        <v>15</v>
      </c>
    </row>
    <row r="36" spans="1:13" ht="12.95" customHeight="1" x14ac:dyDescent="0.15">
      <c r="A36" s="7"/>
      <c r="B36" s="62" t="s">
        <v>121</v>
      </c>
      <c r="C36" s="44">
        <v>135</v>
      </c>
      <c r="D36" s="20">
        <v>215</v>
      </c>
      <c r="E36" s="21">
        <f t="shared" si="3"/>
        <v>2.5363511659807956</v>
      </c>
      <c r="F36" s="22">
        <v>13.5</v>
      </c>
      <c r="G36" s="23">
        <f t="shared" si="4"/>
        <v>490.11790639113514</v>
      </c>
      <c r="H36" s="24">
        <f t="shared" si="5"/>
        <v>193.23740062689967</v>
      </c>
      <c r="I36" s="42" t="s">
        <v>14</v>
      </c>
      <c r="J36" s="49">
        <v>5</v>
      </c>
      <c r="K36" s="135">
        <v>500</v>
      </c>
      <c r="L36" s="139">
        <v>15</v>
      </c>
      <c r="M36" s="139">
        <v>15</v>
      </c>
    </row>
    <row r="37" spans="1:13" ht="12.95" customHeight="1" x14ac:dyDescent="0.15">
      <c r="A37" s="7"/>
      <c r="B37" s="62" t="s">
        <v>122</v>
      </c>
      <c r="C37" s="44">
        <v>135</v>
      </c>
      <c r="D37" s="20">
        <v>215</v>
      </c>
      <c r="E37" s="21">
        <f t="shared" si="3"/>
        <v>2.5363511659807956</v>
      </c>
      <c r="F37" s="22">
        <v>13.5</v>
      </c>
      <c r="G37" s="23">
        <f t="shared" si="4"/>
        <v>490.11790639113514</v>
      </c>
      <c r="H37" s="24">
        <f t="shared" si="5"/>
        <v>193.23740062689967</v>
      </c>
      <c r="I37" s="42" t="s">
        <v>14</v>
      </c>
      <c r="J37" s="49">
        <v>8</v>
      </c>
      <c r="K37" s="135">
        <v>500</v>
      </c>
      <c r="L37" s="139">
        <v>10</v>
      </c>
      <c r="M37" s="139">
        <v>15</v>
      </c>
    </row>
    <row r="38" spans="1:13" ht="12.95" customHeight="1" x14ac:dyDescent="0.15">
      <c r="A38" s="7"/>
      <c r="B38" s="62" t="s">
        <v>67</v>
      </c>
      <c r="C38" s="44">
        <v>135</v>
      </c>
      <c r="D38" s="20">
        <v>215</v>
      </c>
      <c r="E38" s="21">
        <f t="shared" si="3"/>
        <v>2.5363511659807956</v>
      </c>
      <c r="F38" s="22">
        <v>13.5</v>
      </c>
      <c r="G38" s="23">
        <f t="shared" si="4"/>
        <v>490.11790639113514</v>
      </c>
      <c r="H38" s="24">
        <f t="shared" si="5"/>
        <v>193.23740062689967</v>
      </c>
      <c r="I38" s="42" t="s">
        <v>14</v>
      </c>
      <c r="J38" s="49">
        <v>12</v>
      </c>
      <c r="K38" s="135">
        <v>500</v>
      </c>
      <c r="L38" s="139">
        <v>10</v>
      </c>
      <c r="M38" s="139">
        <v>15</v>
      </c>
    </row>
    <row r="39" spans="1:13" ht="12.95" customHeight="1" x14ac:dyDescent="0.15">
      <c r="A39" s="7"/>
      <c r="B39" s="62" t="s">
        <v>91</v>
      </c>
      <c r="C39" s="44">
        <v>125</v>
      </c>
      <c r="D39" s="20">
        <v>220</v>
      </c>
      <c r="E39" s="21">
        <f t="shared" si="3"/>
        <v>3.0975999999999999</v>
      </c>
      <c r="F39" s="22">
        <v>15</v>
      </c>
      <c r="G39" s="23">
        <f>F39*PI()*D39^2/4/1000</f>
        <v>570.19906662654739</v>
      </c>
      <c r="H39" s="24">
        <f>F39*PI()*C39^2/4/1000</f>
        <v>184.07769454627694</v>
      </c>
      <c r="I39" s="42" t="s">
        <v>97</v>
      </c>
      <c r="J39" s="49">
        <v>5</v>
      </c>
      <c r="K39" s="135">
        <v>650</v>
      </c>
      <c r="L39" s="93">
        <v>20</v>
      </c>
      <c r="M39" s="93">
        <v>20</v>
      </c>
    </row>
    <row r="40" spans="1:13" s="71" customFormat="1" ht="12.95" customHeight="1" x14ac:dyDescent="0.15">
      <c r="A40" s="61"/>
      <c r="B40" s="62" t="s">
        <v>83</v>
      </c>
      <c r="C40" s="63">
        <v>145</v>
      </c>
      <c r="D40" s="64">
        <v>230</v>
      </c>
      <c r="E40" s="65">
        <f t="shared" si="3"/>
        <v>2.516052318668252</v>
      </c>
      <c r="F40" s="66">
        <v>13.5</v>
      </c>
      <c r="G40" s="67">
        <f t="shared" si="4"/>
        <v>560.89209839028774</v>
      </c>
      <c r="H40" s="68">
        <f t="shared" si="5"/>
        <v>222.92545120332321</v>
      </c>
      <c r="I40" s="69" t="s">
        <v>85</v>
      </c>
      <c r="J40" s="70">
        <v>5</v>
      </c>
      <c r="K40" s="135">
        <v>650</v>
      </c>
      <c r="L40" s="139">
        <v>15</v>
      </c>
      <c r="M40" s="139">
        <v>15</v>
      </c>
    </row>
    <row r="41" spans="1:13" ht="12.95" customHeight="1" x14ac:dyDescent="0.15">
      <c r="A41" s="7"/>
      <c r="B41" s="62" t="s">
        <v>65</v>
      </c>
      <c r="C41" s="44">
        <v>145</v>
      </c>
      <c r="D41" s="20">
        <v>230</v>
      </c>
      <c r="E41" s="21">
        <f t="shared" si="3"/>
        <v>2.516052318668252</v>
      </c>
      <c r="F41" s="22">
        <v>13.5</v>
      </c>
      <c r="G41" s="23">
        <f t="shared" si="4"/>
        <v>560.89209839028774</v>
      </c>
      <c r="H41" s="24">
        <f t="shared" si="5"/>
        <v>222.92545120332321</v>
      </c>
      <c r="I41" s="42" t="s">
        <v>16</v>
      </c>
      <c r="J41" s="49">
        <v>5</v>
      </c>
      <c r="K41" s="135">
        <v>650</v>
      </c>
      <c r="L41" s="139">
        <v>15</v>
      </c>
      <c r="M41" s="139">
        <v>15</v>
      </c>
    </row>
    <row r="42" spans="1:13" ht="12.95" customHeight="1" x14ac:dyDescent="0.15">
      <c r="A42" s="7"/>
      <c r="B42" s="62" t="s">
        <v>123</v>
      </c>
      <c r="C42" s="44">
        <v>145</v>
      </c>
      <c r="D42" s="20">
        <v>230</v>
      </c>
      <c r="E42" s="21">
        <f t="shared" si="3"/>
        <v>2.516052318668252</v>
      </c>
      <c r="F42" s="22">
        <v>13.5</v>
      </c>
      <c r="G42" s="23">
        <f t="shared" si="4"/>
        <v>560.89209839028774</v>
      </c>
      <c r="H42" s="24">
        <f t="shared" si="5"/>
        <v>222.92545120332321</v>
      </c>
      <c r="I42" s="42" t="s">
        <v>16</v>
      </c>
      <c r="J42" s="49">
        <v>5</v>
      </c>
      <c r="K42" s="135">
        <v>650</v>
      </c>
      <c r="L42" s="139">
        <v>15</v>
      </c>
      <c r="M42" s="139">
        <v>15</v>
      </c>
    </row>
    <row r="43" spans="1:13" ht="12.95" customHeight="1" x14ac:dyDescent="0.15">
      <c r="A43" s="7"/>
      <c r="B43" s="62" t="s">
        <v>124</v>
      </c>
      <c r="C43" s="44">
        <v>145</v>
      </c>
      <c r="D43" s="20">
        <v>230</v>
      </c>
      <c r="E43" s="21">
        <f t="shared" si="3"/>
        <v>2.516052318668252</v>
      </c>
      <c r="F43" s="22">
        <v>13.5</v>
      </c>
      <c r="G43" s="23">
        <f t="shared" si="4"/>
        <v>560.89209839028774</v>
      </c>
      <c r="H43" s="24">
        <f t="shared" si="5"/>
        <v>222.92545120332321</v>
      </c>
      <c r="I43" s="42" t="s">
        <v>16</v>
      </c>
      <c r="J43" s="49">
        <v>10</v>
      </c>
      <c r="K43" s="135">
        <v>650</v>
      </c>
      <c r="L43" s="139">
        <v>10</v>
      </c>
      <c r="M43" s="139">
        <v>15</v>
      </c>
    </row>
    <row r="44" spans="1:13" ht="12.95" customHeight="1" x14ac:dyDescent="0.15">
      <c r="A44" s="7"/>
      <c r="B44" s="62" t="s">
        <v>125</v>
      </c>
      <c r="C44" s="44">
        <v>145</v>
      </c>
      <c r="D44" s="20">
        <v>230</v>
      </c>
      <c r="E44" s="21">
        <f t="shared" si="3"/>
        <v>2.516052318668252</v>
      </c>
      <c r="F44" s="22">
        <v>13.5</v>
      </c>
      <c r="G44" s="23">
        <f t="shared" si="4"/>
        <v>560.89209839028774</v>
      </c>
      <c r="H44" s="24">
        <f t="shared" si="5"/>
        <v>222.92545120332321</v>
      </c>
      <c r="I44" s="42" t="s">
        <v>16</v>
      </c>
      <c r="J44" s="49">
        <v>5</v>
      </c>
      <c r="K44" s="135">
        <v>650</v>
      </c>
      <c r="L44" s="139">
        <v>15</v>
      </c>
      <c r="M44" s="139">
        <v>15</v>
      </c>
    </row>
    <row r="45" spans="1:13" ht="12.95" customHeight="1" x14ac:dyDescent="0.15">
      <c r="A45" s="7"/>
      <c r="B45" s="62" t="s">
        <v>126</v>
      </c>
      <c r="C45" s="44">
        <v>145</v>
      </c>
      <c r="D45" s="20">
        <v>230</v>
      </c>
      <c r="E45" s="21">
        <f t="shared" si="3"/>
        <v>2.516052318668252</v>
      </c>
      <c r="F45" s="22">
        <v>13.5</v>
      </c>
      <c r="G45" s="23">
        <f t="shared" si="4"/>
        <v>560.89209839028774</v>
      </c>
      <c r="H45" s="24">
        <f t="shared" si="5"/>
        <v>222.92545120332321</v>
      </c>
      <c r="I45" s="42" t="s">
        <v>16</v>
      </c>
      <c r="J45" s="49">
        <v>5</v>
      </c>
      <c r="K45" s="135">
        <v>650</v>
      </c>
      <c r="L45" s="139">
        <v>15</v>
      </c>
      <c r="M45" s="139">
        <v>15</v>
      </c>
    </row>
    <row r="46" spans="1:13" ht="12.95" customHeight="1" x14ac:dyDescent="0.15">
      <c r="A46" s="7"/>
      <c r="B46" s="62" t="s">
        <v>127</v>
      </c>
      <c r="C46" s="44">
        <v>145</v>
      </c>
      <c r="D46" s="20">
        <v>230</v>
      </c>
      <c r="E46" s="21">
        <f t="shared" si="3"/>
        <v>2.516052318668252</v>
      </c>
      <c r="F46" s="22">
        <v>13.5</v>
      </c>
      <c r="G46" s="23">
        <f t="shared" si="4"/>
        <v>560.89209839028774</v>
      </c>
      <c r="H46" s="24">
        <f t="shared" si="5"/>
        <v>222.92545120332321</v>
      </c>
      <c r="I46" s="42" t="s">
        <v>16</v>
      </c>
      <c r="J46" s="49">
        <v>7</v>
      </c>
      <c r="K46" s="135">
        <v>650</v>
      </c>
      <c r="L46" s="139">
        <v>10</v>
      </c>
      <c r="M46" s="139">
        <v>15</v>
      </c>
    </row>
    <row r="47" spans="1:13" ht="12.95" customHeight="1" x14ac:dyDescent="0.15">
      <c r="A47" s="7"/>
      <c r="B47" s="62" t="s">
        <v>128</v>
      </c>
      <c r="C47" s="44">
        <v>145</v>
      </c>
      <c r="D47" s="20">
        <v>230</v>
      </c>
      <c r="E47" s="21">
        <f t="shared" si="3"/>
        <v>2.516052318668252</v>
      </c>
      <c r="F47" s="22">
        <v>13.5</v>
      </c>
      <c r="G47" s="23">
        <f t="shared" si="4"/>
        <v>560.89209839028774</v>
      </c>
      <c r="H47" s="24">
        <f t="shared" si="5"/>
        <v>222.92545120332321</v>
      </c>
      <c r="I47" s="42" t="s">
        <v>16</v>
      </c>
      <c r="J47" s="49">
        <v>10.5</v>
      </c>
      <c r="K47" s="135">
        <v>650</v>
      </c>
      <c r="L47" s="139">
        <v>10</v>
      </c>
      <c r="M47" s="139">
        <v>15</v>
      </c>
    </row>
    <row r="48" spans="1:13" ht="12.95" customHeight="1" x14ac:dyDescent="0.15">
      <c r="A48" s="7"/>
      <c r="B48" s="62" t="s">
        <v>92</v>
      </c>
      <c r="C48" s="44">
        <v>135</v>
      </c>
      <c r="D48" s="20">
        <v>230</v>
      </c>
      <c r="E48" s="21">
        <f t="shared" si="3"/>
        <v>2.9026063100137174</v>
      </c>
      <c r="F48" s="22">
        <v>15</v>
      </c>
      <c r="G48" s="23">
        <f>F48*PI()*D48^2/4/1000</f>
        <v>623.21344265587516</v>
      </c>
      <c r="H48" s="24">
        <f>F48*PI()*C48^2/4/1000</f>
        <v>214.70822291877741</v>
      </c>
      <c r="I48" s="42" t="s">
        <v>98</v>
      </c>
      <c r="J48" s="49">
        <v>5</v>
      </c>
      <c r="K48" s="135">
        <v>800</v>
      </c>
      <c r="L48" s="93">
        <v>20</v>
      </c>
      <c r="M48" s="93">
        <v>20</v>
      </c>
    </row>
    <row r="49" spans="1:13" s="71" customFormat="1" ht="12.95" customHeight="1" x14ac:dyDescent="0.15">
      <c r="A49" s="61"/>
      <c r="B49" s="62" t="s">
        <v>129</v>
      </c>
      <c r="C49" s="63">
        <v>150</v>
      </c>
      <c r="D49" s="64">
        <v>240</v>
      </c>
      <c r="E49" s="65">
        <f t="shared" si="3"/>
        <v>2.56</v>
      </c>
      <c r="F49" s="66">
        <v>13.5</v>
      </c>
      <c r="G49" s="67">
        <f t="shared" si="4"/>
        <v>610.72561185785582</v>
      </c>
      <c r="H49" s="68">
        <f t="shared" si="5"/>
        <v>238.56469213197491</v>
      </c>
      <c r="I49" s="69" t="s">
        <v>86</v>
      </c>
      <c r="J49" s="70">
        <v>5</v>
      </c>
      <c r="K49" s="135">
        <v>800</v>
      </c>
      <c r="L49" s="139">
        <v>15</v>
      </c>
      <c r="M49" s="139">
        <v>15</v>
      </c>
    </row>
    <row r="50" spans="1:13" ht="12.95" customHeight="1" x14ac:dyDescent="0.15">
      <c r="A50" s="7"/>
      <c r="B50" s="62" t="s">
        <v>66</v>
      </c>
      <c r="C50" s="44">
        <v>150</v>
      </c>
      <c r="D50" s="20">
        <v>240</v>
      </c>
      <c r="E50" s="21">
        <f t="shared" si="3"/>
        <v>2.56</v>
      </c>
      <c r="F50" s="22">
        <v>13.5</v>
      </c>
      <c r="G50" s="23">
        <f t="shared" si="4"/>
        <v>610.72561185785582</v>
      </c>
      <c r="H50" s="24">
        <f t="shared" si="5"/>
        <v>238.56469213197491</v>
      </c>
      <c r="I50" s="42" t="s">
        <v>15</v>
      </c>
      <c r="J50" s="49">
        <v>5</v>
      </c>
      <c r="K50" s="135">
        <v>800</v>
      </c>
      <c r="L50" s="139">
        <v>15</v>
      </c>
      <c r="M50" s="139">
        <v>15</v>
      </c>
    </row>
    <row r="51" spans="1:13" ht="12.95" customHeight="1" x14ac:dyDescent="0.15">
      <c r="A51" s="7"/>
      <c r="B51" s="62" t="s">
        <v>130</v>
      </c>
      <c r="C51" s="44">
        <v>150</v>
      </c>
      <c r="D51" s="20">
        <v>240</v>
      </c>
      <c r="E51" s="21">
        <f t="shared" si="3"/>
        <v>2.56</v>
      </c>
      <c r="F51" s="22">
        <v>13.5</v>
      </c>
      <c r="G51" s="23">
        <f t="shared" si="4"/>
        <v>610.72561185785582</v>
      </c>
      <c r="H51" s="24">
        <f t="shared" si="5"/>
        <v>238.56469213197491</v>
      </c>
      <c r="I51" s="42" t="s">
        <v>15</v>
      </c>
      <c r="J51" s="49">
        <v>5</v>
      </c>
      <c r="K51" s="135">
        <v>800</v>
      </c>
      <c r="L51" s="139">
        <v>15</v>
      </c>
      <c r="M51" s="139">
        <v>15</v>
      </c>
    </row>
    <row r="52" spans="1:13" ht="12.95" customHeight="1" x14ac:dyDescent="0.15">
      <c r="A52" s="7"/>
      <c r="B52" s="62" t="s">
        <v>131</v>
      </c>
      <c r="C52" s="44">
        <v>150</v>
      </c>
      <c r="D52" s="20">
        <v>240</v>
      </c>
      <c r="E52" s="21">
        <f t="shared" si="3"/>
        <v>2.56</v>
      </c>
      <c r="F52" s="22">
        <v>13.5</v>
      </c>
      <c r="G52" s="23">
        <f t="shared" si="4"/>
        <v>610.72561185785582</v>
      </c>
      <c r="H52" s="24">
        <f t="shared" si="5"/>
        <v>238.56469213197491</v>
      </c>
      <c r="I52" s="42" t="s">
        <v>15</v>
      </c>
      <c r="J52" s="49">
        <v>10</v>
      </c>
      <c r="K52" s="135">
        <v>800</v>
      </c>
      <c r="L52" s="139">
        <v>10</v>
      </c>
      <c r="M52" s="139">
        <v>15</v>
      </c>
    </row>
    <row r="53" spans="1:13" ht="12.95" customHeight="1" x14ac:dyDescent="0.15">
      <c r="A53" s="7"/>
      <c r="B53" s="62" t="s">
        <v>132</v>
      </c>
      <c r="C53" s="44">
        <v>150</v>
      </c>
      <c r="D53" s="20">
        <v>240</v>
      </c>
      <c r="E53" s="21">
        <f t="shared" si="3"/>
        <v>2.56</v>
      </c>
      <c r="F53" s="22">
        <v>13.5</v>
      </c>
      <c r="G53" s="23">
        <f t="shared" si="4"/>
        <v>610.72561185785582</v>
      </c>
      <c r="H53" s="24">
        <f t="shared" si="5"/>
        <v>238.56469213197491</v>
      </c>
      <c r="I53" s="42" t="s">
        <v>15</v>
      </c>
      <c r="J53" s="49">
        <v>5</v>
      </c>
      <c r="K53" s="135">
        <v>800</v>
      </c>
      <c r="L53" s="139">
        <v>15</v>
      </c>
      <c r="M53" s="139">
        <v>15</v>
      </c>
    </row>
    <row r="54" spans="1:13" ht="12.95" customHeight="1" x14ac:dyDescent="0.15">
      <c r="A54" s="7"/>
      <c r="B54" s="62" t="s">
        <v>133</v>
      </c>
      <c r="C54" s="44">
        <v>150</v>
      </c>
      <c r="D54" s="20">
        <v>240</v>
      </c>
      <c r="E54" s="21">
        <f t="shared" si="3"/>
        <v>2.56</v>
      </c>
      <c r="F54" s="22">
        <v>13.5</v>
      </c>
      <c r="G54" s="23">
        <f t="shared" si="4"/>
        <v>610.72561185785582</v>
      </c>
      <c r="H54" s="24">
        <f t="shared" si="5"/>
        <v>238.56469213197491</v>
      </c>
      <c r="I54" s="42" t="s">
        <v>15</v>
      </c>
      <c r="J54" s="49">
        <v>5</v>
      </c>
      <c r="K54" s="135">
        <v>800</v>
      </c>
      <c r="L54" s="139">
        <v>15</v>
      </c>
      <c r="M54" s="139">
        <v>15</v>
      </c>
    </row>
    <row r="55" spans="1:13" ht="12.95" customHeight="1" x14ac:dyDescent="0.15">
      <c r="A55" s="7"/>
      <c r="B55" s="62" t="s">
        <v>134</v>
      </c>
      <c r="C55" s="44">
        <v>150</v>
      </c>
      <c r="D55" s="20">
        <v>240</v>
      </c>
      <c r="E55" s="21">
        <f t="shared" si="3"/>
        <v>2.56</v>
      </c>
      <c r="F55" s="22">
        <v>13.5</v>
      </c>
      <c r="G55" s="23">
        <f t="shared" si="4"/>
        <v>610.72561185785582</v>
      </c>
      <c r="H55" s="24">
        <f t="shared" si="5"/>
        <v>238.56469213197491</v>
      </c>
      <c r="I55" s="42" t="s">
        <v>15</v>
      </c>
      <c r="J55" s="49">
        <v>6.5</v>
      </c>
      <c r="K55" s="135">
        <v>800</v>
      </c>
      <c r="L55" s="139">
        <v>10</v>
      </c>
      <c r="M55" s="139">
        <v>15</v>
      </c>
    </row>
    <row r="56" spans="1:13" ht="12.95" customHeight="1" x14ac:dyDescent="0.15">
      <c r="A56" s="7"/>
      <c r="B56" s="62" t="s">
        <v>135</v>
      </c>
      <c r="C56" s="44">
        <v>150</v>
      </c>
      <c r="D56" s="20">
        <v>240</v>
      </c>
      <c r="E56" s="21">
        <f t="shared" si="3"/>
        <v>2.56</v>
      </c>
      <c r="F56" s="22">
        <v>13.5</v>
      </c>
      <c r="G56" s="23">
        <f t="shared" si="4"/>
        <v>610.72561185785582</v>
      </c>
      <c r="H56" s="24">
        <f t="shared" si="5"/>
        <v>238.56469213197491</v>
      </c>
      <c r="I56" s="42" t="s">
        <v>15</v>
      </c>
      <c r="J56" s="49">
        <v>10</v>
      </c>
      <c r="K56" s="135">
        <v>800</v>
      </c>
      <c r="L56" s="139">
        <v>10</v>
      </c>
      <c r="M56" s="139">
        <v>15</v>
      </c>
    </row>
    <row r="57" spans="1:13" ht="12.95" customHeight="1" x14ac:dyDescent="0.15">
      <c r="A57" s="7"/>
      <c r="B57" s="62" t="s">
        <v>136</v>
      </c>
      <c r="C57" s="44">
        <v>180</v>
      </c>
      <c r="D57" s="20">
        <v>280</v>
      </c>
      <c r="E57" s="21">
        <f t="shared" si="3"/>
        <v>2.4197530864197532</v>
      </c>
      <c r="F57" s="22">
        <v>13.5</v>
      </c>
      <c r="G57" s="23">
        <f t="shared" si="4"/>
        <v>831.26541613985921</v>
      </c>
      <c r="H57" s="24">
        <f t="shared" si="5"/>
        <v>343.53315667004387</v>
      </c>
      <c r="I57" s="42" t="s">
        <v>17</v>
      </c>
      <c r="J57" s="49">
        <v>4.5</v>
      </c>
      <c r="K57" s="135">
        <v>1000</v>
      </c>
      <c r="L57" s="139">
        <v>20</v>
      </c>
      <c r="M57" s="139">
        <v>20</v>
      </c>
    </row>
    <row r="58" spans="1:13" ht="12.95" customHeight="1" x14ac:dyDescent="0.15">
      <c r="A58" s="7"/>
      <c r="B58" s="62" t="s">
        <v>68</v>
      </c>
      <c r="C58" s="44">
        <v>180</v>
      </c>
      <c r="D58" s="20">
        <v>280</v>
      </c>
      <c r="E58" s="21">
        <f t="shared" si="3"/>
        <v>2.4197530864197532</v>
      </c>
      <c r="F58" s="22">
        <v>13.5</v>
      </c>
      <c r="G58" s="23">
        <f t="shared" si="4"/>
        <v>831.26541613985921</v>
      </c>
      <c r="H58" s="24">
        <f t="shared" si="5"/>
        <v>343.53315667004387</v>
      </c>
      <c r="I58" s="42" t="s">
        <v>17</v>
      </c>
      <c r="J58" s="49">
        <v>9</v>
      </c>
      <c r="K58" s="135">
        <v>1000</v>
      </c>
      <c r="L58" s="139">
        <v>15</v>
      </c>
      <c r="M58" s="139">
        <v>15</v>
      </c>
    </row>
    <row r="59" spans="1:13" ht="12.95" customHeight="1" x14ac:dyDescent="0.15">
      <c r="A59" s="7"/>
      <c r="B59" s="62" t="s">
        <v>100</v>
      </c>
      <c r="C59" s="44">
        <v>200</v>
      </c>
      <c r="D59" s="20">
        <v>320</v>
      </c>
      <c r="E59" s="21">
        <f t="shared" si="3"/>
        <v>2.56</v>
      </c>
      <c r="F59" s="22">
        <v>13.5</v>
      </c>
      <c r="G59" s="23">
        <f t="shared" si="4"/>
        <v>1085.7344210806323</v>
      </c>
      <c r="H59" s="24">
        <f t="shared" si="5"/>
        <v>424.11500823462205</v>
      </c>
      <c r="I59" s="42" t="s">
        <v>18</v>
      </c>
      <c r="J59" s="49">
        <v>5</v>
      </c>
      <c r="K59" s="135">
        <v>1250</v>
      </c>
      <c r="L59" s="139">
        <v>20</v>
      </c>
      <c r="M59" s="139">
        <v>20</v>
      </c>
    </row>
    <row r="60" spans="1:13" ht="12.95" customHeight="1" x14ac:dyDescent="0.15">
      <c r="A60" s="7"/>
      <c r="B60" s="62" t="s">
        <v>69</v>
      </c>
      <c r="C60" s="44">
        <v>200</v>
      </c>
      <c r="D60" s="20">
        <v>320</v>
      </c>
      <c r="E60" s="21">
        <f t="shared" si="3"/>
        <v>2.56</v>
      </c>
      <c r="F60" s="22">
        <v>13.5</v>
      </c>
      <c r="G60" s="23">
        <f t="shared" si="4"/>
        <v>1085.7344210806323</v>
      </c>
      <c r="H60" s="24">
        <f t="shared" si="5"/>
        <v>424.11500823462205</v>
      </c>
      <c r="I60" s="42" t="s">
        <v>18</v>
      </c>
      <c r="J60" s="49">
        <v>9</v>
      </c>
      <c r="K60" s="135">
        <v>1250</v>
      </c>
      <c r="L60" s="139">
        <v>15</v>
      </c>
      <c r="M60" s="139">
        <v>15</v>
      </c>
    </row>
    <row r="61" spans="1:13" ht="12.95" customHeight="1" x14ac:dyDescent="0.15">
      <c r="A61" s="7"/>
      <c r="B61" s="62" t="s">
        <v>101</v>
      </c>
      <c r="C61" s="44">
        <v>225</v>
      </c>
      <c r="D61" s="20">
        <v>360</v>
      </c>
      <c r="E61" s="21">
        <f t="shared" si="3"/>
        <v>2.56</v>
      </c>
      <c r="F61" s="22">
        <v>13.5</v>
      </c>
      <c r="G61" s="23">
        <f t="shared" si="4"/>
        <v>1374.1326266801755</v>
      </c>
      <c r="H61" s="24">
        <f t="shared" si="5"/>
        <v>536.77055729694348</v>
      </c>
      <c r="I61" s="42" t="s">
        <v>18</v>
      </c>
      <c r="J61" s="49">
        <v>4.5</v>
      </c>
      <c r="K61" s="135">
        <v>1650</v>
      </c>
      <c r="L61" s="139">
        <v>20</v>
      </c>
      <c r="M61" s="139">
        <v>20</v>
      </c>
    </row>
    <row r="62" spans="1:13" ht="12.95" customHeight="1" x14ac:dyDescent="0.15">
      <c r="A62" s="7"/>
      <c r="B62" s="62" t="s">
        <v>70</v>
      </c>
      <c r="C62" s="44">
        <v>225</v>
      </c>
      <c r="D62" s="20">
        <v>360</v>
      </c>
      <c r="E62" s="21">
        <f t="shared" si="3"/>
        <v>2.56</v>
      </c>
      <c r="F62" s="22">
        <v>13.5</v>
      </c>
      <c r="G62" s="23">
        <f t="shared" si="4"/>
        <v>1374.1326266801755</v>
      </c>
      <c r="H62" s="24">
        <f t="shared" si="5"/>
        <v>536.77055729694348</v>
      </c>
      <c r="I62" s="42" t="s">
        <v>18</v>
      </c>
      <c r="J62" s="49">
        <v>9</v>
      </c>
      <c r="K62" s="135">
        <v>1650</v>
      </c>
      <c r="L62" s="139">
        <v>15</v>
      </c>
      <c r="M62" s="139">
        <v>15</v>
      </c>
    </row>
    <row r="63" spans="1:13" ht="12.95" customHeight="1" x14ac:dyDescent="0.15">
      <c r="A63" s="7"/>
      <c r="B63" s="62" t="s">
        <v>102</v>
      </c>
      <c r="C63" s="44">
        <v>225</v>
      </c>
      <c r="D63" s="20">
        <v>380</v>
      </c>
      <c r="E63" s="21">
        <f t="shared" si="3"/>
        <v>2.8523456790123456</v>
      </c>
      <c r="F63" s="22">
        <v>13.5</v>
      </c>
      <c r="G63" s="23">
        <f t="shared" si="4"/>
        <v>1531.0551797269854</v>
      </c>
      <c r="H63" s="24">
        <f t="shared" si="5"/>
        <v>536.77055729694348</v>
      </c>
      <c r="I63" s="42" t="s">
        <v>19</v>
      </c>
      <c r="J63" s="49">
        <v>4.5</v>
      </c>
      <c r="K63" s="135">
        <v>2250</v>
      </c>
      <c r="L63" s="139">
        <v>20</v>
      </c>
      <c r="M63" s="139">
        <v>20</v>
      </c>
    </row>
    <row r="64" spans="1:13" ht="12.95" customHeight="1" x14ac:dyDescent="0.15">
      <c r="A64" s="7"/>
      <c r="B64" s="62" t="s">
        <v>71</v>
      </c>
      <c r="C64" s="44">
        <v>225</v>
      </c>
      <c r="D64" s="20">
        <v>380</v>
      </c>
      <c r="E64" s="21">
        <f t="shared" si="3"/>
        <v>2.8523456790123456</v>
      </c>
      <c r="F64" s="22">
        <v>13.5</v>
      </c>
      <c r="G64" s="23">
        <f t="shared" si="4"/>
        <v>1531.0551797269854</v>
      </c>
      <c r="H64" s="24">
        <f t="shared" si="5"/>
        <v>536.77055729694348</v>
      </c>
      <c r="I64" s="42" t="s">
        <v>19</v>
      </c>
      <c r="J64" s="49">
        <v>9</v>
      </c>
      <c r="K64" s="135">
        <v>2250</v>
      </c>
      <c r="L64" s="139">
        <v>15</v>
      </c>
      <c r="M64" s="139">
        <v>15</v>
      </c>
    </row>
    <row r="65" spans="1:13" ht="12.95" customHeight="1" x14ac:dyDescent="0.15">
      <c r="A65" s="7"/>
      <c r="B65" s="62" t="s">
        <v>103</v>
      </c>
      <c r="C65" s="44">
        <v>225</v>
      </c>
      <c r="D65" s="20">
        <v>380</v>
      </c>
      <c r="E65" s="21">
        <f t="shared" si="3"/>
        <v>2.8523456790123456</v>
      </c>
      <c r="F65" s="22">
        <v>13.5</v>
      </c>
      <c r="G65" s="23">
        <f t="shared" si="4"/>
        <v>1531.0551797269854</v>
      </c>
      <c r="H65" s="24">
        <f t="shared" si="5"/>
        <v>536.77055729694348</v>
      </c>
      <c r="I65" s="42" t="s">
        <v>19</v>
      </c>
      <c r="J65" s="49">
        <v>4.5</v>
      </c>
      <c r="K65" s="135">
        <v>2500</v>
      </c>
      <c r="L65" s="139">
        <v>20</v>
      </c>
      <c r="M65" s="139">
        <v>20</v>
      </c>
    </row>
    <row r="66" spans="1:13" ht="12.95" customHeight="1" x14ac:dyDescent="0.15">
      <c r="A66" s="7"/>
      <c r="B66" s="62" t="s">
        <v>72</v>
      </c>
      <c r="C66" s="44">
        <v>225</v>
      </c>
      <c r="D66" s="20">
        <v>380</v>
      </c>
      <c r="E66" s="21">
        <f>D66^2/C66^2</f>
        <v>2.8523456790123456</v>
      </c>
      <c r="F66" s="22">
        <v>13.5</v>
      </c>
      <c r="G66" s="23">
        <f>F66*PI()*D66^2/4/1000</f>
        <v>1531.0551797269854</v>
      </c>
      <c r="H66" s="24">
        <f>F66*PI()*C66^2/4/1000</f>
        <v>536.77055729694348</v>
      </c>
      <c r="I66" s="42" t="s">
        <v>19</v>
      </c>
      <c r="J66" s="49">
        <v>9</v>
      </c>
      <c r="K66" s="135">
        <v>2500</v>
      </c>
      <c r="L66" s="139">
        <v>15</v>
      </c>
      <c r="M66" s="139">
        <v>15</v>
      </c>
    </row>
    <row r="67" spans="1:13" ht="12.95" customHeight="1" x14ac:dyDescent="0.15">
      <c r="A67" s="7"/>
      <c r="B67" s="62" t="s">
        <v>104</v>
      </c>
      <c r="C67" s="44">
        <v>240</v>
      </c>
      <c r="D67" s="20">
        <v>380</v>
      </c>
      <c r="E67" s="21">
        <f>D67^2/C67^2</f>
        <v>2.5069444444444446</v>
      </c>
      <c r="F67" s="22">
        <v>15</v>
      </c>
      <c r="G67" s="23">
        <f>F67*PI()*D67^2/4/1000</f>
        <v>1701.1724219188727</v>
      </c>
      <c r="H67" s="24">
        <f>F67*PI()*C67^2/4/1000</f>
        <v>678.58401317539528</v>
      </c>
      <c r="I67" s="42" t="s">
        <v>20</v>
      </c>
      <c r="J67" s="49">
        <v>4.5</v>
      </c>
      <c r="K67" s="135">
        <v>3500</v>
      </c>
      <c r="L67" s="139">
        <v>20</v>
      </c>
      <c r="M67" s="139">
        <v>20</v>
      </c>
    </row>
    <row r="68" spans="1:13" ht="12.95" customHeight="1" x14ac:dyDescent="0.15">
      <c r="A68" s="7"/>
      <c r="B68" s="62" t="s">
        <v>73</v>
      </c>
      <c r="C68" s="44">
        <v>240</v>
      </c>
      <c r="D68" s="20">
        <v>380</v>
      </c>
      <c r="E68" s="21">
        <f>D68^2/C68^2</f>
        <v>2.5069444444444446</v>
      </c>
      <c r="F68" s="22">
        <v>15</v>
      </c>
      <c r="G68" s="23">
        <f>F68*PI()*D68^2/4/1000</f>
        <v>1701.1724219188727</v>
      </c>
      <c r="H68" s="24">
        <f>F68*PI()*C68^2/4/1000</f>
        <v>678.58401317539528</v>
      </c>
      <c r="I68" s="42" t="s">
        <v>20</v>
      </c>
      <c r="J68" s="49">
        <v>9</v>
      </c>
      <c r="K68" s="135">
        <v>3500</v>
      </c>
      <c r="L68" s="139">
        <v>20</v>
      </c>
      <c r="M68" s="139">
        <v>20</v>
      </c>
    </row>
    <row r="69" spans="1:13" ht="12.95" customHeight="1" x14ac:dyDescent="0.15">
      <c r="A69" s="7"/>
      <c r="B69" s="62" t="s">
        <v>74</v>
      </c>
      <c r="C69" s="44">
        <v>265</v>
      </c>
      <c r="D69" s="20">
        <v>460</v>
      </c>
      <c r="E69" s="21">
        <f>D69^2/C69^2</f>
        <v>3.0131719473122107</v>
      </c>
      <c r="F69" s="22">
        <v>15</v>
      </c>
      <c r="G69" s="23">
        <f>F69*PI()*D69^2/4/1000</f>
        <v>2492.8537706235006</v>
      </c>
      <c r="H69" s="24">
        <f>F69*PI()*C69^2/4/1000</f>
        <v>827.31879036878706</v>
      </c>
      <c r="I69" s="42" t="s">
        <v>21</v>
      </c>
      <c r="J69" s="49">
        <v>6.5</v>
      </c>
      <c r="K69" s="135">
        <v>3500</v>
      </c>
      <c r="L69" s="139">
        <v>15</v>
      </c>
      <c r="M69" s="139">
        <v>15</v>
      </c>
    </row>
    <row r="70" spans="1:13" ht="12.95" customHeight="1" thickBot="1" x14ac:dyDescent="0.2">
      <c r="B70" s="79" t="s">
        <v>77</v>
      </c>
      <c r="C70" s="45">
        <v>265</v>
      </c>
      <c r="D70" s="25">
        <v>460</v>
      </c>
      <c r="E70" s="26">
        <f>D70^2/C70^2</f>
        <v>3.0131719473122107</v>
      </c>
      <c r="F70" s="27">
        <v>15</v>
      </c>
      <c r="G70" s="28">
        <f>F70*PI()*D70^2/4/1000</f>
        <v>2492.8537706235006</v>
      </c>
      <c r="H70" s="29">
        <f>F70*PI()*C70^2/4/1000</f>
        <v>827.31879036878706</v>
      </c>
      <c r="I70" s="43" t="s">
        <v>21</v>
      </c>
      <c r="J70" s="50">
        <v>9</v>
      </c>
      <c r="K70" s="138">
        <v>3500</v>
      </c>
      <c r="L70" s="139">
        <v>15</v>
      </c>
      <c r="M70" s="139">
        <v>15</v>
      </c>
    </row>
    <row r="71" spans="1:13" ht="12.95" customHeight="1" x14ac:dyDescent="0.15"/>
    <row r="72" spans="1:13" ht="12.95" customHeight="1" x14ac:dyDescent="0.15"/>
    <row r="73" spans="1:13" ht="18" customHeight="1" thickBot="1" x14ac:dyDescent="0.2">
      <c r="B73" s="13" t="s">
        <v>22</v>
      </c>
    </row>
    <row r="74" spans="1:13" ht="12.95" customHeight="1" thickBot="1" x14ac:dyDescent="0.2">
      <c r="B74" s="30"/>
      <c r="C74" s="31" t="s">
        <v>28</v>
      </c>
    </row>
    <row r="75" spans="1:13" ht="12.95" customHeight="1" x14ac:dyDescent="0.15">
      <c r="B75" s="32" t="s">
        <v>23</v>
      </c>
      <c r="C75" s="33">
        <v>225</v>
      </c>
    </row>
    <row r="76" spans="1:13" ht="12.95" customHeight="1" x14ac:dyDescent="0.15">
      <c r="B76" s="34" t="s">
        <v>24</v>
      </c>
      <c r="C76" s="35">
        <v>225</v>
      </c>
    </row>
    <row r="77" spans="1:13" ht="12.95" customHeight="1" x14ac:dyDescent="0.15">
      <c r="B77" s="34" t="s">
        <v>25</v>
      </c>
      <c r="C77" s="35">
        <v>210</v>
      </c>
    </row>
    <row r="78" spans="1:13" ht="12.95" customHeight="1" x14ac:dyDescent="0.15">
      <c r="B78" s="34" t="s">
        <v>26</v>
      </c>
      <c r="C78" s="35">
        <v>210</v>
      </c>
    </row>
    <row r="79" spans="1:13" ht="12.95" customHeight="1" thickBot="1" x14ac:dyDescent="0.2">
      <c r="B79" s="36" t="s">
        <v>27</v>
      </c>
      <c r="C79" s="37">
        <v>280</v>
      </c>
    </row>
    <row r="80" spans="1:13" ht="12.95" customHeight="1" x14ac:dyDescent="0.15"/>
    <row r="81" ht="12.95" customHeight="1" x14ac:dyDescent="0.15"/>
    <row r="82" ht="12.95" customHeight="1" x14ac:dyDescent="0.15"/>
    <row r="83" ht="12.95" customHeight="1" x14ac:dyDescent="0.15"/>
    <row r="84" ht="12.95" customHeight="1" x14ac:dyDescent="0.15"/>
    <row r="85" ht="12.95" customHeight="1" x14ac:dyDescent="0.15"/>
    <row r="86" ht="12.95" customHeight="1" x14ac:dyDescent="0.15"/>
    <row r="87" ht="12.95" customHeight="1" x14ac:dyDescent="0.15"/>
    <row r="88" ht="12.95" customHeight="1" x14ac:dyDescent="0.15"/>
    <row r="89" ht="12.95" customHeight="1" x14ac:dyDescent="0.15"/>
    <row r="90" ht="12.95" customHeight="1" x14ac:dyDescent="0.15"/>
    <row r="91" ht="12.95" customHeight="1" x14ac:dyDescent="0.15"/>
    <row r="92" ht="12.95" customHeight="1" x14ac:dyDescent="0.15"/>
    <row r="93" ht="12.95" customHeight="1" x14ac:dyDescent="0.15"/>
    <row r="94" ht="12.95" customHeight="1" x14ac:dyDescent="0.15"/>
    <row r="95" ht="12.95" customHeight="1" x14ac:dyDescent="0.15"/>
    <row r="96" ht="12.95" customHeight="1" x14ac:dyDescent="0.15"/>
    <row r="97" ht="12.95" customHeight="1" x14ac:dyDescent="0.15"/>
    <row r="98" ht="12.95" customHeight="1" x14ac:dyDescent="0.15"/>
    <row r="99" ht="12.95" customHeight="1" x14ac:dyDescent="0.15"/>
    <row r="100" ht="12.95" customHeight="1" x14ac:dyDescent="0.15"/>
  </sheetData>
  <customSheetViews>
    <customSheetView guid="{4FD7CE4E-9FCB-408E-A5C9-1746DB46C480}" showRuler="0" topLeftCell="A15">
      <selection activeCell="C14" sqref="C14"/>
      <pageMargins left="0.39370078740157483" right="0.39370078740157483" top="1.1811023622047245" bottom="0.39370078740157483" header="0.39370078740157483" footer="0.39370078740157483"/>
      <printOptions horizontalCentered="1"/>
      <pageSetup paperSize="9" orientation="landscape" horizontalDpi="4294967292" verticalDpi="0" r:id="rId1"/>
      <headerFooter alignWithMargins="0"/>
    </customSheetView>
  </customSheetViews>
  <mergeCells count="2">
    <mergeCell ref="B3:B4"/>
    <mergeCell ref="L3:M3"/>
  </mergeCells>
  <phoneticPr fontId="3"/>
  <printOptions horizontalCentered="1"/>
  <pageMargins left="0.39370078740157483" right="0.39370078740157483" top="1.1811023622047245" bottom="0.39370078740157483" header="0.39370078740157483" footer="0.39370078740157483"/>
  <pageSetup paperSize="9" orientation="landscape" horizontalDpi="4294967292" verticalDpi="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37" sqref="R37"/>
    </sheetView>
  </sheetViews>
  <sheetFormatPr defaultRowHeight="13.5" x14ac:dyDescent="0.15"/>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使い方</vt:lpstr>
      <vt:lpstr>充填時間算出ツール</vt:lpstr>
      <vt:lpstr>データ</vt:lpstr>
      <vt:lpstr>Sheet1</vt:lpstr>
      <vt:lpstr>使い方!Print_Area</vt:lpstr>
      <vt:lpstr>充填時間算出ツール!Print_Area</vt:lpstr>
      <vt:lpstr>装置名</vt:lpstr>
    </vt:vector>
  </TitlesOfParts>
  <Company>direct21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direct21</dc:creator>
  <cp:lastModifiedBy>iwamoto</cp:lastModifiedBy>
  <cp:lastPrinted>2013-09-04T02:31:31Z</cp:lastPrinted>
  <dcterms:created xsi:type="dcterms:W3CDTF">2001-09-22T07:46:33Z</dcterms:created>
  <dcterms:modified xsi:type="dcterms:W3CDTF">2016-01-19T22:21:36Z</dcterms:modified>
</cp:coreProperties>
</file>